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5480" windowHeight="11640" tabRatio="813" activeTab="0"/>
  </bookViews>
  <sheets>
    <sheet name="Doc" sheetId="1" r:id="rId1"/>
    <sheet name="Snow Load" sheetId="2" r:id="rId2"/>
    <sheet name="Snow Map" sheetId="3" r:id="rId3"/>
  </sheets>
  <definedNames>
    <definedName name="_xlnm.Print_Area" localSheetId="1">'Snow Load'!$A$1:$I$60</definedName>
    <definedName name="_xlnm.Print_Area" localSheetId="2">'Snow Map'!$A$1:$T$50</definedName>
  </definedNames>
  <calcPr fullCalcOnLoad="1"/>
</workbook>
</file>

<file path=xl/comments2.xml><?xml version="1.0" encoding="utf-8"?>
<comments xmlns="http://schemas.openxmlformats.org/spreadsheetml/2006/main">
  <authors>
    <author>Jeff Allen</author>
    <author>O'Neal, Inc.</author>
    <author> </author>
    <author>Alex Tomanovich</author>
  </authors>
  <commentList>
    <comment ref="C21" authorId="0">
      <text>
        <r>
          <rPr>
            <b/>
            <sz val="8"/>
            <rFont val="Tahoma"/>
            <family val="2"/>
          </rPr>
          <t xml:space="preserve">                        TABLE 7-4
</t>
        </r>
        <r>
          <rPr>
            <b/>
            <u val="single"/>
            <sz val="8"/>
            <rFont val="Tahoma"/>
            <family val="2"/>
          </rPr>
          <t>IMPORTANCE FACTOR, I, (SNOW LOADS)</t>
        </r>
        <r>
          <rPr>
            <u val="single"/>
            <sz val="8"/>
            <rFont val="Tahoma"/>
            <family val="2"/>
          </rPr>
          <t xml:space="preserve">
Category*                                                   I    
</t>
        </r>
        <r>
          <rPr>
            <sz val="8"/>
            <rFont val="Tahoma"/>
            <family val="2"/>
          </rPr>
          <t xml:space="preserve">        I                                                        0.8
       II                                                        1.0
       III                                                      1.1
       IV                                                       1.2
*See Section 1.5 and Table 1-1.</t>
        </r>
        <r>
          <rPr>
            <sz val="8"/>
            <rFont val="Tahoma"/>
            <family val="0"/>
          </rPr>
          <t xml:space="preserve">
</t>
        </r>
      </text>
    </comment>
    <comment ref="C16" authorId="0">
      <text>
        <r>
          <rPr>
            <b/>
            <sz val="8"/>
            <rFont val="Tahoma"/>
            <family val="2"/>
          </rPr>
          <t xml:space="preserve">                                                             TABLE 7-2                                                                  </t>
        </r>
        <r>
          <rPr>
            <b/>
            <u val="single"/>
            <sz val="8"/>
            <rFont val="Tahoma"/>
            <family val="2"/>
          </rPr>
          <t xml:space="preserve">
                                                  EXPOSURE FACTOR, Ce                                                       </t>
        </r>
        <r>
          <rPr>
            <sz val="8"/>
            <rFont val="Tahoma"/>
            <family val="2"/>
          </rPr>
          <t xml:space="preserve">
  </t>
        </r>
        <r>
          <rPr>
            <u val="single"/>
            <sz val="8"/>
            <rFont val="Tahoma"/>
            <family val="2"/>
          </rPr>
          <t>Terrain Category                                          Fully Exposed     Partially Exposed     Sheltered</t>
        </r>
        <r>
          <rPr>
            <sz val="8"/>
            <rFont val="Tahoma"/>
            <family val="2"/>
          </rPr>
          <t xml:space="preserve">
   B  (see Sect.6.5.6)                                                0.9                      1.0                      1.2
   C (see Sect.6.5.6)                                                 0.9                     1.0                       1.1
   D (see Sect.6.5.6)                                                 0.8                     0.9                       1.0
Above treeline in windswept mountain areas.          0.7                     0.8                       N.A.
In Alaska, areas where trees do not                        0.7                     0.8                       N.A.
</t>
        </r>
        <r>
          <rPr>
            <u val="single"/>
            <sz val="8"/>
            <rFont val="Tahoma"/>
            <family val="2"/>
          </rPr>
          <t xml:space="preserve">exist within 2 mile radius of site.                                                                                              </t>
        </r>
        <r>
          <rPr>
            <sz val="8"/>
            <rFont val="Tahoma"/>
            <family val="2"/>
          </rPr>
          <t xml:space="preserve">
</t>
        </r>
        <r>
          <rPr>
            <u val="single"/>
            <sz val="8"/>
            <rFont val="Tahoma"/>
            <family val="2"/>
          </rPr>
          <t>Notes:</t>
        </r>
        <r>
          <rPr>
            <sz val="8"/>
            <rFont val="Tahoma"/>
            <family val="2"/>
          </rPr>
          <t xml:space="preserve">
The terrain category and roof exposure condition chosen shall be representative of anticipated conditions during life of structure.  An exposure factor shall be determined for each roof of structure.
</t>
        </r>
        <r>
          <rPr>
            <u val="single"/>
            <sz val="8"/>
            <rFont val="Tahoma"/>
            <family val="2"/>
          </rPr>
          <t>Definitions:</t>
        </r>
        <r>
          <rPr>
            <sz val="8"/>
            <rFont val="Tahoma"/>
            <family val="2"/>
          </rPr>
          <t xml:space="preserve">
</t>
        </r>
        <r>
          <rPr>
            <b/>
            <u val="single"/>
            <sz val="8"/>
            <rFont val="Tahoma"/>
            <family val="2"/>
          </rPr>
          <t>Partially Exposed:</t>
        </r>
        <r>
          <rPr>
            <sz val="8"/>
            <rFont val="Tahoma"/>
            <family val="2"/>
          </rPr>
          <t xml:space="preserve"> All roofs except as indicated below.
</t>
        </r>
        <r>
          <rPr>
            <b/>
            <u val="single"/>
            <sz val="8"/>
            <rFont val="Tahoma"/>
            <family val="2"/>
          </rPr>
          <t>Fully Exposed:</t>
        </r>
        <r>
          <rPr>
            <sz val="8"/>
            <rFont val="Tahoma"/>
            <family val="2"/>
          </rPr>
          <t xml:space="preserve"> Roofs exposed on all sides with no shelter* afforded by terrain, higher structures or trees. Roofs that contain several large pieces of mechanical equipment, parapets which extend above height of balanced snow load (h</t>
        </r>
        <r>
          <rPr>
            <vertAlign val="subscript"/>
            <sz val="8"/>
            <rFont val="Tahoma"/>
            <family val="2"/>
          </rPr>
          <t>b</t>
        </r>
        <r>
          <rPr>
            <sz val="8"/>
            <rFont val="Tahoma"/>
            <family val="2"/>
          </rPr>
          <t xml:space="preserve">), or other obstructions are not in this category.
</t>
        </r>
        <r>
          <rPr>
            <b/>
            <u val="single"/>
            <sz val="8"/>
            <rFont val="Tahoma"/>
            <family val="2"/>
          </rPr>
          <t>Sheltered:</t>
        </r>
        <r>
          <rPr>
            <sz val="8"/>
            <rFont val="Tahoma"/>
            <family val="2"/>
          </rPr>
          <t xml:space="preserve"> Roofs located tight in among conifers that qualify as obstruction.
*Obstructions within distance of 10h</t>
        </r>
        <r>
          <rPr>
            <vertAlign val="subscript"/>
            <sz val="8"/>
            <rFont val="Tahoma"/>
            <family val="2"/>
          </rPr>
          <t>o</t>
        </r>
        <r>
          <rPr>
            <sz val="8"/>
            <rFont val="Tahoma"/>
            <family val="2"/>
          </rPr>
          <t xml:space="preserve"> provide "shelter", where h</t>
        </r>
        <r>
          <rPr>
            <vertAlign val="subscript"/>
            <sz val="8"/>
            <rFont val="Tahoma"/>
            <family val="2"/>
          </rPr>
          <t>o</t>
        </r>
        <r>
          <rPr>
            <sz val="8"/>
            <rFont val="Tahoma"/>
            <family val="2"/>
          </rPr>
          <t xml:space="preserve"> is height of obstruction above roof level. If only obstructions are a few deciduous trees which are leafless in winter, "fully exposed" category shall be used except for terrain Category "A".  Note that these are heights above roof. Heights used to establish the Terrain Category in Section 6.5.3 are heights above ground.</t>
        </r>
      </text>
    </comment>
    <comment ref="C17" authorId="0">
      <text>
        <r>
          <rPr>
            <b/>
            <sz val="8"/>
            <rFont val="Tahoma"/>
            <family val="2"/>
          </rPr>
          <t xml:space="preserve">                                                                TABLE 7-3
</t>
        </r>
        <r>
          <rPr>
            <b/>
            <u val="single"/>
            <sz val="8"/>
            <rFont val="Tahoma"/>
            <family val="2"/>
          </rPr>
          <t xml:space="preserve">                                                      THERMAL FACTOR, Ct                                                          </t>
        </r>
        <r>
          <rPr>
            <sz val="8"/>
            <rFont val="Tahoma"/>
            <family val="2"/>
          </rPr>
          <t xml:space="preserve">
</t>
        </r>
        <r>
          <rPr>
            <u val="single"/>
            <sz val="8"/>
            <rFont val="Tahoma"/>
            <family val="2"/>
          </rPr>
          <t>Thermal Condition*</t>
        </r>
        <r>
          <rPr>
            <u val="single"/>
            <vertAlign val="superscript"/>
            <sz val="8"/>
            <rFont val="Tahoma"/>
            <family val="2"/>
          </rPr>
          <t xml:space="preserve"> </t>
        </r>
        <r>
          <rPr>
            <u val="single"/>
            <sz val="8"/>
            <rFont val="Tahoma"/>
            <family val="2"/>
          </rPr>
          <t xml:space="preserve">                                                                                                              Ct      </t>
        </r>
        <r>
          <rPr>
            <sz val="8"/>
            <rFont val="Tahoma"/>
            <family val="2"/>
          </rPr>
          <t xml:space="preserve">
</t>
        </r>
        <r>
          <rPr>
            <u val="single"/>
            <sz val="8"/>
            <rFont val="Tahoma"/>
            <family val="2"/>
          </rPr>
          <t xml:space="preserve">All structures except as indicated below:                                                                             1.0    </t>
        </r>
        <r>
          <rPr>
            <sz val="8"/>
            <rFont val="Tahoma"/>
            <family val="2"/>
          </rPr>
          <t xml:space="preserve">
Structures kept just above freezing and others with cold, ventilated roofs in                    1.1 
which the thermal resistance (R-value) between the ventilated space and  
</t>
        </r>
        <r>
          <rPr>
            <u val="single"/>
            <sz val="8"/>
            <rFont val="Tahoma"/>
            <family val="2"/>
          </rPr>
          <t>heated space exceeds 25</t>
        </r>
        <r>
          <rPr>
            <u val="single"/>
            <vertAlign val="superscript"/>
            <sz val="8"/>
            <rFont val="Tahoma"/>
            <family val="2"/>
          </rPr>
          <t>0</t>
        </r>
        <r>
          <rPr>
            <u val="single"/>
            <sz val="8"/>
            <rFont val="Tahoma"/>
            <family val="2"/>
          </rPr>
          <t xml:space="preserve"> F*h*ft^2/Btu (4.4 K*m^2/W).                                                          </t>
        </r>
        <r>
          <rPr>
            <sz val="8"/>
            <rFont val="Tahoma"/>
            <family val="2"/>
          </rPr>
          <t xml:space="preserve">
</t>
        </r>
        <r>
          <rPr>
            <u val="single"/>
            <sz val="8"/>
            <rFont val="Tahoma"/>
            <family val="2"/>
          </rPr>
          <t xml:space="preserve">Unheated structures and structures intentionally kept below freezing.                              1.2    </t>
        </r>
        <r>
          <rPr>
            <sz val="8"/>
            <rFont val="Tahoma"/>
            <family val="2"/>
          </rPr>
          <t xml:space="preserve">
Continuously heated greenhouses**</t>
        </r>
        <r>
          <rPr>
            <vertAlign val="superscript"/>
            <sz val="8"/>
            <rFont val="Tahoma"/>
            <family val="2"/>
          </rPr>
          <t xml:space="preserve"> </t>
        </r>
        <r>
          <rPr>
            <sz val="8"/>
            <rFont val="Tahoma"/>
            <family val="2"/>
          </rPr>
          <t xml:space="preserve">with roof having thermal resistance                         0.85
</t>
        </r>
        <r>
          <rPr>
            <u val="single"/>
            <sz val="8"/>
            <rFont val="Tahoma"/>
            <family val="2"/>
          </rPr>
          <t>(R-values) less than 2.0</t>
        </r>
        <r>
          <rPr>
            <u val="single"/>
            <vertAlign val="superscript"/>
            <sz val="8"/>
            <rFont val="Tahoma"/>
            <family val="2"/>
          </rPr>
          <t xml:space="preserve">0 </t>
        </r>
        <r>
          <rPr>
            <u val="single"/>
            <sz val="8"/>
            <rFont val="Tahoma"/>
            <family val="2"/>
          </rPr>
          <t xml:space="preserve">F*h*ft^2/Btu (0.4 K*m^2*W).                                                            </t>
        </r>
        <r>
          <rPr>
            <sz val="8"/>
            <rFont val="Tahoma"/>
            <family val="2"/>
          </rPr>
          <t xml:space="preserve">
* These conditions shall be representative of the anticipated conditions during winters for life 
   of structure.
** Green houses with constantly maintained interior temperature of 50</t>
        </r>
        <r>
          <rPr>
            <vertAlign val="superscript"/>
            <sz val="8"/>
            <rFont val="Tahoma"/>
            <family val="2"/>
          </rPr>
          <t>o</t>
        </r>
        <r>
          <rPr>
            <sz val="8"/>
            <rFont val="Tahoma"/>
            <family val="2"/>
          </rPr>
          <t>F (10</t>
        </r>
        <r>
          <rPr>
            <vertAlign val="superscript"/>
            <sz val="8"/>
            <rFont val="Tahoma"/>
            <family val="2"/>
          </rPr>
          <t>o</t>
        </r>
        <r>
          <rPr>
            <sz val="8"/>
            <rFont val="Tahoma"/>
            <family val="2"/>
          </rPr>
          <t>C) or more at any 
     point 3 feet above floor level during winters and having either maintenance attendant on duty 
     at all times or temperature alarm system to provide warning in event of heating failure.</t>
        </r>
      </text>
    </comment>
    <comment ref="C38" authorId="1">
      <text>
        <r>
          <rPr>
            <b/>
            <u val="single"/>
            <sz val="8"/>
            <rFont val="Tahoma"/>
            <family val="2"/>
          </rPr>
          <t>Per ASCE 7-05, Section 7.10:</t>
        </r>
        <r>
          <rPr>
            <sz val="8"/>
            <rFont val="Tahoma"/>
            <family val="2"/>
          </rPr>
          <t xml:space="preserve">
For locations where  0&lt; pg &lt;= 20 psf, all roofs with a slope &lt; W/50 (with W in ft.) shall have a 5 psf rain-on-snow surcharge.  This rain-on-snow augmented design load applies only to the balanced load case and need not be used in combination with drift, sliding, unbalanced, or partial loads.</t>
        </r>
      </text>
    </comment>
    <comment ref="C40" authorId="1">
      <text>
        <r>
          <rPr>
            <sz val="8"/>
            <rFont val="Tahoma"/>
            <family val="2"/>
          </rPr>
          <t xml:space="preserve">The maximum value of the total snow load at the high end shall be the superimposed values of drift, balanced snow load and rain-on-snow surcharge (if applicable).
</t>
        </r>
        <r>
          <rPr>
            <u val="single"/>
            <sz val="8"/>
            <color indexed="10"/>
            <rFont val="Tahoma"/>
            <family val="2"/>
          </rPr>
          <t>Note:</t>
        </r>
        <r>
          <rPr>
            <sz val="8"/>
            <color indexed="10"/>
            <rFont val="Tahoma"/>
            <family val="2"/>
          </rPr>
          <t xml:space="preserve">  Per Section 7.10, the rain-on-snow surcharge need NOT be combined with the snow drift.</t>
        </r>
      </text>
    </comment>
    <comment ref="C27" authorId="1">
      <text>
        <r>
          <rPr>
            <sz val="8"/>
            <rFont val="Tahoma"/>
            <family val="2"/>
          </rPr>
          <t>The Clear Height,"hc", is determined based on the assumption that the upper roof is blown clear of snow in the vicinity of the drift.  This is a reasonable assumption when the upper roof is nearly flat.</t>
        </r>
      </text>
    </comment>
    <comment ref="C24" authorId="1">
      <text>
        <r>
          <rPr>
            <sz val="8"/>
            <rFont val="Tahoma"/>
            <family val="2"/>
          </rPr>
          <t>Minimum values of "pf" shall apply to monoslope roofs with slopes &lt; 15 degrees, and gable and hip roofs with slopes less than the larger of 2.38</t>
        </r>
        <r>
          <rPr>
            <vertAlign val="superscript"/>
            <sz val="8"/>
            <rFont val="Tahoma"/>
            <family val="2"/>
          </rPr>
          <t>o</t>
        </r>
        <r>
          <rPr>
            <sz val="8"/>
            <rFont val="Tahoma"/>
            <family val="2"/>
          </rPr>
          <t xml:space="preserve"> and (70/W)+0.5, where "W" = horizontal distance from eave to ridge, in feet.</t>
        </r>
      </text>
    </comment>
    <comment ref="C28" authorId="1">
      <text>
        <r>
          <rPr>
            <sz val="8"/>
            <rFont val="Tahoma"/>
            <family val="2"/>
          </rPr>
          <t>Leeward drift results from snow blown off a high roof onto a lower roof.  Typically, the leeward drift height, "hdL", is greater than the windward drift height, "hdw", unless the length of the lower roof is considerably longer than the length of the upper roof.</t>
        </r>
      </text>
    </comment>
    <comment ref="C29" authorId="1">
      <text>
        <r>
          <rPr>
            <sz val="8"/>
            <rFont val="Tahoma"/>
            <family val="2"/>
          </rPr>
          <t>Windward drift results from snow blown against a projection or wall below a high roof.  Typically, the windward drift height, "hdw", is less than the leeward drift height, "hdL", unless the length of the lower roof is considerably longer than the length of the upper roof.</t>
        </r>
      </text>
    </comment>
    <comment ref="AA1" authorId="2">
      <text>
        <r>
          <rPr>
            <sz val="8"/>
            <rFont val="Tahoma"/>
            <family val="2"/>
          </rPr>
          <t xml:space="preserve">              "</t>
        </r>
        <r>
          <rPr>
            <b/>
            <sz val="8"/>
            <rFont val="Tahoma"/>
            <family val="2"/>
          </rPr>
          <t>ASCE705S.xls</t>
        </r>
        <r>
          <rPr>
            <sz val="8"/>
            <rFont val="Tahoma"/>
            <family val="2"/>
          </rPr>
          <t>"</t>
        </r>
        <r>
          <rPr>
            <b/>
            <sz val="8"/>
            <rFont val="Tahoma"/>
            <family val="0"/>
          </rPr>
          <t xml:space="preserve">
</t>
        </r>
        <r>
          <rPr>
            <sz val="8"/>
            <rFont val="Tahoma"/>
            <family val="2"/>
          </rPr>
          <t>written by: Alex Tomanovich, P.E.</t>
        </r>
      </text>
    </comment>
    <comment ref="C8" authorId="3">
      <text>
        <r>
          <rPr>
            <b/>
            <sz val="8"/>
            <rFont val="Tahoma"/>
            <family val="2"/>
          </rPr>
          <t xml:space="preserve">                                                                          TABLE 1-1</t>
        </r>
        <r>
          <rPr>
            <b/>
            <u val="single"/>
            <sz val="8"/>
            <rFont val="Tahoma"/>
            <family val="2"/>
          </rPr>
          <t xml:space="preserve">
Occupancy Category of Buildings and Other Structures for Flood, Wind, Snow, Earthquake, and Ice Loads</t>
        </r>
        <r>
          <rPr>
            <sz val="8"/>
            <rFont val="Tahoma"/>
            <family val="2"/>
          </rPr>
          <t xml:space="preserve">                                                                                                      
</t>
        </r>
        <r>
          <rPr>
            <b/>
            <u val="single"/>
            <sz val="8"/>
            <rFont val="Tahoma"/>
            <family val="2"/>
          </rPr>
          <t xml:space="preserve">Nature of Occupancy                                                                                                                    Occupancy Category </t>
        </r>
        <r>
          <rPr>
            <sz val="8"/>
            <rFont val="Tahoma"/>
            <family val="2"/>
          </rPr>
          <t xml:space="preserve">
Buildings and structures that represent a low hazard to human life in the event of failure including,                  I
  but not limited to:
     - Agriculture facilities                                                                                                             
     - Certain temporary facilities
</t>
        </r>
        <r>
          <rPr>
            <u val="single"/>
            <sz val="8"/>
            <rFont val="Tahoma"/>
            <family val="2"/>
          </rPr>
          <t xml:space="preserve">     - Minor storage facilities                                                                                                                                              </t>
        </r>
        <r>
          <rPr>
            <sz val="8"/>
            <rFont val="Tahoma"/>
            <family val="2"/>
          </rPr>
          <t xml:space="preserve">       
</t>
        </r>
        <r>
          <rPr>
            <u val="single"/>
            <sz val="8"/>
            <rFont val="Tahoma"/>
            <family val="2"/>
          </rPr>
          <t xml:space="preserve">Buildings and other structures except those listed in Categories I, III and IV                                                      II        </t>
        </r>
        <r>
          <rPr>
            <sz val="8"/>
            <rFont val="Tahoma"/>
            <family val="2"/>
          </rPr>
          <t xml:space="preserve">
Buildings and other structures that represent a substantial hazard to human life in the event of                       III      
  failure including, but not limited to:
     - Buildings and other structures where more than 300 people congregate in one area
     - Buildings and other structures with day-care facilities with capacity greater than 150
     - Elementary or secondary school facilities with capacity greater than 250
     - Colleges &amp; adult education facilities with a capacity greater than 500
     - Health care facilities with a capacity greater than 50 resident patients but not having surgery
         or emergency treatment facilities
     - Jails and detention facilities
Buildings and other structures, not includes in Occupancy Category IV, with potential to cause 
  substantial economic impact and/or mass disruption of day-to-day civilian life in event of failure, 
  including, but not limited to:
     - Power generating stations, water treatment facilities, sewage treatment facilities, and
         telecommunication centers
     - Buildings and structures not included in Category IV containing sufficient quantities of toxic,
</t>
        </r>
        <r>
          <rPr>
            <u val="single"/>
            <sz val="8"/>
            <rFont val="Tahoma"/>
            <family val="2"/>
          </rPr>
          <t xml:space="preserve">         explosive, or other hazardous materials dangerous to the public if released                                                        </t>
        </r>
        <r>
          <rPr>
            <sz val="8"/>
            <rFont val="Tahoma"/>
            <family val="2"/>
          </rPr>
          <t xml:space="preserve">
Buildings and other structures designated as essential facilities including, but not limited to:                              IV
     - Hospitals and health care facilities having surgery or emergency treatment facilities
     - Fire, rescue and police stations and emergency vehicle garages
     - Designated earthquake, hurricane or other emergency shelters
     - Designated emergency preparedness, communication, and operation centers and other
         facilities required for emergency response 
     - Power-generating stations and other public utility facilities required in an emergency
     - Ancillary structures required foroperation of Category IV structures during an emergency
     - Aviation control towers, air traffic control centers and emergency aircraft hangars
     - Water storage facilities and pump structures required to maintain water pressure for fire suppression
     - Buildings and other structures having critical national defense functions
     - Buildings and structures containing extremelyhazardous materials where quantity of material 
         exceeds a threshhold quantity established by authority having jurisdiction </t>
        </r>
      </text>
    </comment>
  </commentList>
</comments>
</file>

<file path=xl/sharedStrings.xml><?xml version="1.0" encoding="utf-8"?>
<sst xmlns="http://schemas.openxmlformats.org/spreadsheetml/2006/main" count="215" uniqueCount="171">
  <si>
    <t>Job Name:</t>
  </si>
  <si>
    <t xml:space="preserve"> </t>
  </si>
  <si>
    <t>psf</t>
  </si>
  <si>
    <t>pcf</t>
  </si>
  <si>
    <t>w =</t>
  </si>
  <si>
    <t>I</t>
  </si>
  <si>
    <t>II</t>
  </si>
  <si>
    <t>III</t>
  </si>
  <si>
    <t>IV</t>
  </si>
  <si>
    <t>Job No:</t>
  </si>
  <si>
    <t>Subject:</t>
  </si>
  <si>
    <t>SNOW LOADING ANALYSIS</t>
  </si>
  <si>
    <t>Checker:</t>
  </si>
  <si>
    <t>Originator:</t>
  </si>
  <si>
    <t>Input Data:</t>
  </si>
  <si>
    <t>Results:</t>
  </si>
  <si>
    <t>in./ft.</t>
  </si>
  <si>
    <t>ft.</t>
  </si>
  <si>
    <t>Building Classification =</t>
  </si>
  <si>
    <r>
      <t>FIGURE 7-1: Ground Snow Loads, p</t>
    </r>
    <r>
      <rPr>
        <b/>
        <sz val="8"/>
        <rFont val="Arial"/>
        <family val="2"/>
      </rPr>
      <t>g</t>
    </r>
    <r>
      <rPr>
        <b/>
        <sz val="12"/>
        <rFont val="Arial"/>
        <family val="2"/>
      </rPr>
      <t>, for the United States (psf)</t>
    </r>
  </si>
  <si>
    <r>
      <t>p</t>
    </r>
    <r>
      <rPr>
        <sz val="8"/>
        <rFont val="Arial"/>
        <family val="2"/>
      </rPr>
      <t>f(min)</t>
    </r>
    <r>
      <rPr>
        <sz val="10"/>
        <rFont val="Arial"/>
        <family val="0"/>
      </rPr>
      <t xml:space="preserve"> =</t>
    </r>
  </si>
  <si>
    <t>Length of Roof Upwind of the Snow Drift</t>
  </si>
  <si>
    <t>(Length of High Roof)</t>
  </si>
  <si>
    <t>(Length of Low Roof)</t>
  </si>
  <si>
    <t>Configuration of Snow Drift on Lower Roof</t>
  </si>
  <si>
    <r>
      <t>Length of High Roof, L</t>
    </r>
    <r>
      <rPr>
        <sz val="8"/>
        <rFont val="Arial"/>
        <family val="2"/>
      </rPr>
      <t>u</t>
    </r>
    <r>
      <rPr>
        <sz val="10"/>
        <rFont val="Arial"/>
        <family val="0"/>
      </rPr>
      <t xml:space="preserve"> =</t>
    </r>
  </si>
  <si>
    <t>Length of Roof Downwind of the Snow Drift</t>
  </si>
  <si>
    <r>
      <t>Length of Low Roof, L</t>
    </r>
    <r>
      <rPr>
        <sz val="8"/>
        <rFont val="Arial"/>
        <family val="2"/>
      </rPr>
      <t>L</t>
    </r>
    <r>
      <rPr>
        <sz val="10"/>
        <rFont val="Arial"/>
        <family val="0"/>
      </rPr>
      <t xml:space="preserve"> =</t>
    </r>
  </si>
  <si>
    <t>CALCULATIONS:</t>
  </si>
  <si>
    <r>
      <t>Ground Snow Load, p</t>
    </r>
    <r>
      <rPr>
        <sz val="8"/>
        <rFont val="Arial"/>
        <family val="2"/>
      </rPr>
      <t>g</t>
    </r>
    <r>
      <rPr>
        <sz val="10"/>
        <rFont val="Arial"/>
        <family val="0"/>
      </rPr>
      <t xml:space="preserve"> =</t>
    </r>
  </si>
  <si>
    <r>
      <t>Thermal Factor, C</t>
    </r>
    <r>
      <rPr>
        <sz val="8"/>
        <rFont val="Arial"/>
        <family val="2"/>
      </rPr>
      <t>t</t>
    </r>
    <r>
      <rPr>
        <sz val="10"/>
        <rFont val="Arial"/>
        <family val="0"/>
      </rPr>
      <t xml:space="preserve"> =</t>
    </r>
  </si>
  <si>
    <r>
      <t xml:space="preserve">Snow Density, </t>
    </r>
    <r>
      <rPr>
        <sz val="10"/>
        <rFont val="Symbol"/>
        <family val="1"/>
      </rPr>
      <t>g</t>
    </r>
    <r>
      <rPr>
        <sz val="10"/>
        <rFont val="Arial"/>
        <family val="2"/>
      </rPr>
      <t xml:space="preserve"> =</t>
    </r>
  </si>
  <si>
    <r>
      <t xml:space="preserve">Importance Factor, </t>
    </r>
    <r>
      <rPr>
        <sz val="10"/>
        <rFont val="Tahoma"/>
        <family val="2"/>
      </rPr>
      <t>I</t>
    </r>
    <r>
      <rPr>
        <sz val="10"/>
        <rFont val="Arial"/>
        <family val="0"/>
      </rPr>
      <t xml:space="preserve"> =</t>
    </r>
  </si>
  <si>
    <t>Drift Length, w =</t>
  </si>
  <si>
    <r>
      <t>Flat Roof Snow Load, p</t>
    </r>
    <r>
      <rPr>
        <sz val="8"/>
        <rFont val="Arial"/>
        <family val="2"/>
      </rPr>
      <t>f</t>
    </r>
    <r>
      <rPr>
        <sz val="10"/>
        <rFont val="Arial"/>
        <family val="0"/>
      </rPr>
      <t xml:space="preserve"> =</t>
    </r>
  </si>
  <si>
    <r>
      <t>Wt. of Drift at High End, p</t>
    </r>
    <r>
      <rPr>
        <sz val="8"/>
        <rFont val="Arial"/>
        <family val="2"/>
      </rPr>
      <t>d</t>
    </r>
    <r>
      <rPr>
        <sz val="10"/>
        <rFont val="Arial"/>
        <family val="0"/>
      </rPr>
      <t xml:space="preserve"> =</t>
    </r>
  </si>
  <si>
    <r>
      <t>p</t>
    </r>
    <r>
      <rPr>
        <sz val="8"/>
        <color indexed="12"/>
        <rFont val="Arial"/>
        <family val="2"/>
      </rPr>
      <t>f(min)</t>
    </r>
    <r>
      <rPr>
        <sz val="10"/>
        <color indexed="12"/>
        <rFont val="Arial"/>
        <family val="0"/>
      </rPr>
      <t xml:space="preserve"> =</t>
    </r>
  </si>
  <si>
    <r>
      <t>I</t>
    </r>
    <r>
      <rPr>
        <sz val="10"/>
        <color indexed="12"/>
        <rFont val="Arial"/>
        <family val="0"/>
      </rPr>
      <t xml:space="preserve"> =</t>
    </r>
  </si>
  <si>
    <r>
      <t>g</t>
    </r>
    <r>
      <rPr>
        <sz val="10"/>
        <color indexed="12"/>
        <rFont val="Arial"/>
        <family val="2"/>
      </rPr>
      <t xml:space="preserve"> =</t>
    </r>
  </si>
  <si>
    <r>
      <t>h</t>
    </r>
    <r>
      <rPr>
        <sz val="8"/>
        <color indexed="12"/>
        <rFont val="Arial"/>
        <family val="2"/>
      </rPr>
      <t>dL</t>
    </r>
    <r>
      <rPr>
        <sz val="10"/>
        <color indexed="12"/>
        <rFont val="Arial"/>
        <family val="0"/>
      </rPr>
      <t xml:space="preserve"> =</t>
    </r>
  </si>
  <si>
    <r>
      <t>p</t>
    </r>
    <r>
      <rPr>
        <sz val="8"/>
        <color indexed="12"/>
        <rFont val="Arial"/>
        <family val="2"/>
      </rPr>
      <t>f</t>
    </r>
    <r>
      <rPr>
        <sz val="10"/>
        <color indexed="12"/>
        <rFont val="Arial"/>
        <family val="0"/>
      </rPr>
      <t xml:space="preserve"> =</t>
    </r>
  </si>
  <si>
    <r>
      <t>p</t>
    </r>
    <r>
      <rPr>
        <sz val="8"/>
        <color indexed="12"/>
        <rFont val="Arial"/>
        <family val="2"/>
      </rPr>
      <t>d</t>
    </r>
    <r>
      <rPr>
        <sz val="10"/>
        <color indexed="12"/>
        <rFont val="Arial"/>
        <family val="0"/>
      </rPr>
      <t xml:space="preserve"> =</t>
    </r>
  </si>
  <si>
    <r>
      <t>p</t>
    </r>
    <r>
      <rPr>
        <sz val="8"/>
        <color indexed="12"/>
        <rFont val="Arial"/>
        <family val="2"/>
      </rPr>
      <t>f(use)</t>
    </r>
    <r>
      <rPr>
        <sz val="10"/>
        <color indexed="12"/>
        <rFont val="Arial"/>
        <family val="0"/>
      </rPr>
      <t xml:space="preserve"> =</t>
    </r>
  </si>
  <si>
    <r>
      <t>p</t>
    </r>
    <r>
      <rPr>
        <sz val="8"/>
        <color indexed="12"/>
        <rFont val="Arial"/>
        <family val="2"/>
      </rPr>
      <t>f(use)</t>
    </r>
    <r>
      <rPr>
        <sz val="10"/>
        <color indexed="12"/>
        <rFont val="Arial"/>
        <family val="0"/>
      </rPr>
      <t xml:space="preserve"> = maximum of: p</t>
    </r>
    <r>
      <rPr>
        <sz val="8"/>
        <color indexed="12"/>
        <rFont val="Arial"/>
        <family val="2"/>
      </rPr>
      <t>f</t>
    </r>
    <r>
      <rPr>
        <sz val="10"/>
        <color indexed="12"/>
        <rFont val="Arial"/>
        <family val="2"/>
      </rPr>
      <t xml:space="preserve">  or  </t>
    </r>
    <r>
      <rPr>
        <sz val="10"/>
        <color indexed="12"/>
        <rFont val="Arial"/>
        <family val="0"/>
      </rPr>
      <t>p</t>
    </r>
    <r>
      <rPr>
        <sz val="8"/>
        <color indexed="12"/>
        <rFont val="Arial"/>
        <family val="2"/>
      </rPr>
      <t>f(min)</t>
    </r>
  </si>
  <si>
    <r>
      <t>p</t>
    </r>
    <r>
      <rPr>
        <sz val="8"/>
        <rFont val="Arial"/>
        <family val="2"/>
      </rPr>
      <t>f(use)</t>
    </r>
    <r>
      <rPr>
        <sz val="10"/>
        <rFont val="Arial"/>
        <family val="0"/>
      </rPr>
      <t xml:space="preserve"> =</t>
    </r>
  </si>
  <si>
    <r>
      <t>h</t>
    </r>
    <r>
      <rPr>
        <sz val="8"/>
        <color indexed="12"/>
        <rFont val="Arial"/>
        <family val="2"/>
      </rPr>
      <t>b</t>
    </r>
    <r>
      <rPr>
        <sz val="10"/>
        <color indexed="12"/>
        <rFont val="Arial"/>
        <family val="0"/>
      </rPr>
      <t xml:space="preserve"> =</t>
    </r>
  </si>
  <si>
    <r>
      <t>h</t>
    </r>
    <r>
      <rPr>
        <sz val="8"/>
        <color indexed="12"/>
        <rFont val="Arial"/>
        <family val="2"/>
      </rPr>
      <t>c</t>
    </r>
    <r>
      <rPr>
        <sz val="10"/>
        <color indexed="12"/>
        <rFont val="Arial"/>
        <family val="0"/>
      </rPr>
      <t xml:space="preserve"> =</t>
    </r>
  </si>
  <si>
    <r>
      <t>h</t>
    </r>
    <r>
      <rPr>
        <sz val="8"/>
        <color indexed="12"/>
        <rFont val="Arial"/>
        <family val="2"/>
      </rPr>
      <t>b</t>
    </r>
    <r>
      <rPr>
        <sz val="10"/>
        <color indexed="12"/>
        <rFont val="Arial"/>
        <family val="0"/>
      </rPr>
      <t xml:space="preserve"> = </t>
    </r>
    <r>
      <rPr>
        <sz val="8"/>
        <color indexed="12"/>
        <rFont val="Arial"/>
        <family val="2"/>
      </rPr>
      <t>pf(use)</t>
    </r>
    <r>
      <rPr>
        <sz val="10"/>
        <color indexed="12"/>
        <rFont val="Arial"/>
        <family val="2"/>
      </rPr>
      <t>/</t>
    </r>
    <r>
      <rPr>
        <sz val="10"/>
        <color indexed="12"/>
        <rFont val="Symbol"/>
        <family val="1"/>
      </rPr>
      <t>g</t>
    </r>
  </si>
  <si>
    <r>
      <t>Clear Height, h</t>
    </r>
    <r>
      <rPr>
        <sz val="8"/>
        <color indexed="8"/>
        <rFont val="Arial"/>
        <family val="0"/>
      </rPr>
      <t>c</t>
    </r>
    <r>
      <rPr>
        <sz val="10"/>
        <color indexed="8"/>
        <rFont val="Arial"/>
        <family val="0"/>
      </rPr>
      <t xml:space="preserve"> =</t>
    </r>
  </si>
  <si>
    <r>
      <t>w</t>
    </r>
    <r>
      <rPr>
        <sz val="8"/>
        <color indexed="12"/>
        <rFont val="Arial"/>
        <family val="2"/>
      </rPr>
      <t>(max)</t>
    </r>
    <r>
      <rPr>
        <sz val="10"/>
        <color indexed="12"/>
        <rFont val="Arial"/>
        <family val="0"/>
      </rPr>
      <t xml:space="preserve"> =</t>
    </r>
  </si>
  <si>
    <r>
      <t>w</t>
    </r>
    <r>
      <rPr>
        <sz val="8"/>
        <color indexed="12"/>
        <rFont val="Arial"/>
        <family val="2"/>
      </rPr>
      <t>(max)</t>
    </r>
    <r>
      <rPr>
        <sz val="10"/>
        <color indexed="12"/>
        <rFont val="Arial"/>
        <family val="0"/>
      </rPr>
      <t xml:space="preserve"> = minimum of:  8*h</t>
    </r>
    <r>
      <rPr>
        <sz val="8"/>
        <color indexed="12"/>
        <rFont val="Arial"/>
        <family val="2"/>
      </rPr>
      <t>c</t>
    </r>
    <r>
      <rPr>
        <sz val="10"/>
        <color indexed="12"/>
        <rFont val="Arial"/>
        <family val="0"/>
      </rPr>
      <t xml:space="preserve">  or  L</t>
    </r>
    <r>
      <rPr>
        <sz val="8"/>
        <color indexed="12"/>
        <rFont val="Arial"/>
        <family val="2"/>
      </rPr>
      <t>L</t>
    </r>
  </si>
  <si>
    <r>
      <t>w</t>
    </r>
    <r>
      <rPr>
        <sz val="8"/>
        <color indexed="12"/>
        <rFont val="Arial"/>
        <family val="2"/>
      </rPr>
      <t>(use)</t>
    </r>
    <r>
      <rPr>
        <sz val="10"/>
        <color indexed="12"/>
        <rFont val="Arial"/>
        <family val="0"/>
      </rPr>
      <t xml:space="preserve"> =</t>
    </r>
  </si>
  <si>
    <r>
      <t>w</t>
    </r>
    <r>
      <rPr>
        <sz val="8"/>
        <color indexed="12"/>
        <rFont val="Arial"/>
        <family val="2"/>
      </rPr>
      <t>(use)</t>
    </r>
    <r>
      <rPr>
        <sz val="10"/>
        <color indexed="12"/>
        <rFont val="Arial"/>
        <family val="0"/>
      </rPr>
      <t xml:space="preserve"> = minimum of:  w  or  w</t>
    </r>
    <r>
      <rPr>
        <sz val="8"/>
        <color indexed="12"/>
        <rFont val="Arial"/>
        <family val="2"/>
      </rPr>
      <t>(max)</t>
    </r>
  </si>
  <si>
    <r>
      <t>w</t>
    </r>
    <r>
      <rPr>
        <sz val="8"/>
        <color indexed="8"/>
        <rFont val="Arial"/>
        <family val="0"/>
      </rPr>
      <t>(use)</t>
    </r>
    <r>
      <rPr>
        <sz val="10"/>
        <color indexed="8"/>
        <rFont val="Arial"/>
        <family val="0"/>
      </rPr>
      <t xml:space="preserve"> = minimum of:  w  or  w</t>
    </r>
    <r>
      <rPr>
        <sz val="8"/>
        <color indexed="8"/>
        <rFont val="Arial"/>
        <family val="0"/>
      </rPr>
      <t>(max)</t>
    </r>
  </si>
  <si>
    <r>
      <t>Drift Length, w</t>
    </r>
    <r>
      <rPr>
        <sz val="8"/>
        <color indexed="8"/>
        <rFont val="Arial"/>
        <family val="0"/>
      </rPr>
      <t>(use)</t>
    </r>
    <r>
      <rPr>
        <sz val="10"/>
        <color indexed="8"/>
        <rFont val="Arial"/>
        <family val="0"/>
      </rPr>
      <t xml:space="preserve"> =</t>
    </r>
  </si>
  <si>
    <r>
      <t>Drift Length, w</t>
    </r>
    <r>
      <rPr>
        <sz val="8"/>
        <color indexed="8"/>
        <rFont val="Arial"/>
        <family val="0"/>
      </rPr>
      <t>(max)</t>
    </r>
    <r>
      <rPr>
        <sz val="10"/>
        <color indexed="8"/>
        <rFont val="Arial"/>
        <family val="0"/>
      </rPr>
      <t xml:space="preserve"> =</t>
    </r>
  </si>
  <si>
    <r>
      <t>p</t>
    </r>
    <r>
      <rPr>
        <sz val="8"/>
        <color indexed="12"/>
        <rFont val="Arial"/>
        <family val="2"/>
      </rPr>
      <t>(total)</t>
    </r>
    <r>
      <rPr>
        <sz val="10"/>
        <color indexed="12"/>
        <rFont val="Arial"/>
        <family val="0"/>
      </rPr>
      <t xml:space="preserve"> =</t>
    </r>
  </si>
  <si>
    <t>Wind</t>
  </si>
  <si>
    <t>Program Description:</t>
  </si>
  <si>
    <t>Worksheet Name</t>
  </si>
  <si>
    <t>Description</t>
  </si>
  <si>
    <t>Doc</t>
  </si>
  <si>
    <t>This documentation sheet</t>
  </si>
  <si>
    <t>Program Assumptions and Limitations:</t>
  </si>
  <si>
    <t xml:space="preserve">     explanations of input or output items, equations used, data tables, etc.  (Note:  presence of a “comment box”</t>
  </si>
  <si>
    <t xml:space="preserve">     is denoted by a “red triangle” in the upper right-hand corner of a cell.  Merely move the mouse pointer to the </t>
  </si>
  <si>
    <t xml:space="preserve">     desired cell to view the contents of that particular "comment box".)</t>
  </si>
  <si>
    <t>This program is a workbook consisting of three (3) worksheets, described as follows:</t>
  </si>
  <si>
    <t>Snow Map</t>
  </si>
  <si>
    <t>Snow Load</t>
  </si>
  <si>
    <t>Snow loading analysis for buildings with flat or low slope roofs</t>
  </si>
  <si>
    <t xml:space="preserve">     (Note: for reference, a 1:12 roof slope equates to 4.76 degrees, and the program allows a slope up to 1.05:12.)</t>
  </si>
  <si>
    <r>
      <t>Exposure Factor, C</t>
    </r>
    <r>
      <rPr>
        <sz val="8"/>
        <rFont val="Arial"/>
        <family val="2"/>
      </rPr>
      <t>e</t>
    </r>
    <r>
      <rPr>
        <sz val="10"/>
        <rFont val="Arial"/>
        <family val="0"/>
      </rPr>
      <t xml:space="preserve"> =</t>
    </r>
  </si>
  <si>
    <r>
      <t>Balanced Snow Load Ht., h</t>
    </r>
    <r>
      <rPr>
        <sz val="8"/>
        <color indexed="8"/>
        <rFont val="Arial"/>
        <family val="0"/>
      </rPr>
      <t>b</t>
    </r>
    <r>
      <rPr>
        <sz val="10"/>
        <color indexed="8"/>
        <rFont val="Arial"/>
        <family val="0"/>
      </rPr>
      <t xml:space="preserve"> =</t>
    </r>
  </si>
  <si>
    <r>
      <t>h</t>
    </r>
    <r>
      <rPr>
        <sz val="8"/>
        <color indexed="12"/>
        <rFont val="Arial"/>
        <family val="2"/>
      </rPr>
      <t>dw</t>
    </r>
    <r>
      <rPr>
        <sz val="10"/>
        <color indexed="12"/>
        <rFont val="Arial"/>
        <family val="0"/>
      </rPr>
      <t xml:space="preserve"> =</t>
    </r>
  </si>
  <si>
    <t>High Roof - Low Roof Elevations</t>
  </si>
  <si>
    <r>
      <t>p</t>
    </r>
    <r>
      <rPr>
        <sz val="8"/>
        <color indexed="12"/>
        <rFont val="Arial"/>
        <family val="2"/>
      </rPr>
      <t>rs</t>
    </r>
    <r>
      <rPr>
        <sz val="10"/>
        <color indexed="12"/>
        <rFont val="Arial"/>
        <family val="0"/>
      </rPr>
      <t xml:space="preserve"> =</t>
    </r>
  </si>
  <si>
    <r>
      <t>Rain-on-Snow Surch., p</t>
    </r>
    <r>
      <rPr>
        <sz val="8"/>
        <rFont val="Arial"/>
        <family val="2"/>
      </rPr>
      <t>rs</t>
    </r>
    <r>
      <rPr>
        <sz val="10"/>
        <rFont val="Arial"/>
        <family val="0"/>
      </rPr>
      <t xml:space="preserve"> =</t>
    </r>
  </si>
  <si>
    <t>(drift)</t>
  </si>
  <si>
    <r>
      <t>Obstruction Height, h</t>
    </r>
    <r>
      <rPr>
        <sz val="8"/>
        <rFont val="Arial"/>
        <family val="2"/>
      </rPr>
      <t>o</t>
    </r>
    <r>
      <rPr>
        <sz val="10"/>
        <rFont val="Arial"/>
        <family val="0"/>
      </rPr>
      <t xml:space="preserve"> =</t>
    </r>
  </si>
  <si>
    <t xml:space="preserve">are selected or calculated in order to compute the net design snow loads, including snow drift due on lower roofs </t>
  </si>
  <si>
    <t xml:space="preserve">     Loads for Buildings and Other Structures".   </t>
  </si>
  <si>
    <r>
      <t>Ratio: h</t>
    </r>
    <r>
      <rPr>
        <sz val="8"/>
        <color indexed="12"/>
        <rFont val="Arial"/>
        <family val="2"/>
      </rPr>
      <t>c</t>
    </r>
    <r>
      <rPr>
        <sz val="10"/>
        <color indexed="12"/>
        <rFont val="Arial"/>
        <family val="0"/>
      </rPr>
      <t>/h</t>
    </r>
    <r>
      <rPr>
        <sz val="8"/>
        <color indexed="12"/>
        <rFont val="Arial"/>
        <family val="2"/>
      </rPr>
      <t>b</t>
    </r>
    <r>
      <rPr>
        <sz val="10"/>
        <color indexed="12"/>
        <rFont val="Arial"/>
        <family val="0"/>
      </rPr>
      <t xml:space="preserve"> =</t>
    </r>
  </si>
  <si>
    <t>Distance, x =</t>
  </si>
  <si>
    <t>and rain-on-snow surcharge.</t>
  </si>
  <si>
    <t>Section 4.8 should NOT be applied to snow loads.</t>
  </si>
  <si>
    <r>
      <t>*Total Snow Load, p</t>
    </r>
    <r>
      <rPr>
        <sz val="8"/>
        <rFont val="Arial"/>
        <family val="2"/>
      </rPr>
      <t>(total)</t>
    </r>
    <r>
      <rPr>
        <sz val="10"/>
        <rFont val="Arial"/>
        <family val="0"/>
      </rPr>
      <t xml:space="preserve"> =</t>
    </r>
  </si>
  <si>
    <t xml:space="preserve">     This program conservatively combines the rain-on-snow surcharge loading with snow drift loading.  However, </t>
  </si>
  <si>
    <t xml:space="preserve">     per Code, rain-on-snow surcharge loading need not be combined (superimposed) with snow drift loading.</t>
  </si>
  <si>
    <t>Snow Drift Load</t>
  </si>
  <si>
    <r>
      <t>g</t>
    </r>
    <r>
      <rPr>
        <sz val="10"/>
        <color indexed="12"/>
        <rFont val="Arial"/>
        <family val="2"/>
      </rPr>
      <t xml:space="preserve"> = </t>
    </r>
    <r>
      <rPr>
        <sz val="10"/>
        <color indexed="12"/>
        <rFont val="Arial"/>
        <family val="0"/>
      </rPr>
      <t>0.13*p</t>
    </r>
    <r>
      <rPr>
        <sz val="8"/>
        <color indexed="12"/>
        <rFont val="Arial"/>
        <family val="2"/>
      </rPr>
      <t>g</t>
    </r>
    <r>
      <rPr>
        <sz val="10"/>
        <color indexed="12"/>
        <rFont val="Arial"/>
        <family val="0"/>
      </rPr>
      <t>+14 &lt;= 30</t>
    </r>
  </si>
  <si>
    <r>
      <t>p</t>
    </r>
    <r>
      <rPr>
        <sz val="8"/>
        <color indexed="12"/>
        <rFont val="Arial"/>
        <family val="2"/>
      </rPr>
      <t>f</t>
    </r>
    <r>
      <rPr>
        <sz val="10"/>
        <color indexed="12"/>
        <rFont val="Arial"/>
        <family val="0"/>
      </rPr>
      <t xml:space="preserve"> = 0.7*C</t>
    </r>
    <r>
      <rPr>
        <sz val="8"/>
        <color indexed="12"/>
        <rFont val="Arial"/>
        <family val="2"/>
      </rPr>
      <t>e</t>
    </r>
    <r>
      <rPr>
        <sz val="10"/>
        <color indexed="12"/>
        <rFont val="Arial"/>
        <family val="0"/>
      </rPr>
      <t>*C</t>
    </r>
    <r>
      <rPr>
        <sz val="8"/>
        <color indexed="12"/>
        <rFont val="Arial"/>
        <family val="2"/>
      </rPr>
      <t>t</t>
    </r>
    <r>
      <rPr>
        <sz val="10"/>
        <color indexed="12"/>
        <rFont val="Arial"/>
        <family val="0"/>
      </rPr>
      <t>*</t>
    </r>
    <r>
      <rPr>
        <sz val="10"/>
        <color indexed="12"/>
        <rFont val="Tahoma"/>
        <family val="2"/>
      </rPr>
      <t>I</t>
    </r>
    <r>
      <rPr>
        <sz val="10"/>
        <color indexed="12"/>
        <rFont val="Arial"/>
        <family val="2"/>
      </rPr>
      <t>*p</t>
    </r>
    <r>
      <rPr>
        <sz val="8"/>
        <color indexed="12"/>
        <rFont val="Arial"/>
        <family val="2"/>
      </rPr>
      <t>g</t>
    </r>
  </si>
  <si>
    <t>Determine Value, pd, Along Snow Drift Load:</t>
  </si>
  <si>
    <r>
      <t>p</t>
    </r>
    <r>
      <rPr>
        <sz val="8"/>
        <rFont val="Arial"/>
        <family val="2"/>
      </rPr>
      <t>d</t>
    </r>
    <r>
      <rPr>
        <sz val="10"/>
        <rFont val="Arial"/>
        <family val="0"/>
      </rPr>
      <t xml:space="preserve"> @ x =</t>
    </r>
  </si>
  <si>
    <t xml:space="preserve">     calculated drift heights per the code is used as the design drift height.  Leeward drift results from snow blown</t>
  </si>
  <si>
    <t xml:space="preserve">     off a high roof onto a lower roof.  Windward drift results from snow blown against a projection or wall below a </t>
  </si>
  <si>
    <t xml:space="preserve">     high roof.</t>
  </si>
  <si>
    <t>2.  This program assumes only snow loading analysis for buildings with a flat roof, or low slope roof &lt;= 5 degrees.</t>
  </si>
  <si>
    <t xml:space="preserve">3.  This program addresses only balanced snow loading, snow drifts on lower roofs, and rain-on-snow surcharge </t>
  </si>
  <si>
    <t xml:space="preserve">     loading.  Unbalanced roof snow loads are not considered.</t>
  </si>
  <si>
    <t>4.  This program assumes the possibility of either leeward or windward snow drifts, and the larger of the two</t>
  </si>
  <si>
    <t xml:space="preserve">5.  This program determines any rain-on-snow surcharge loading when applicable.  Rain-on-snow surcharge </t>
  </si>
  <si>
    <t>6.  This program contains numerous “comment boxes” which contain a wide variety of information including</t>
  </si>
  <si>
    <r>
      <t>p</t>
    </r>
    <r>
      <rPr>
        <sz val="8"/>
        <color indexed="8"/>
        <rFont val="Arial"/>
        <family val="2"/>
      </rPr>
      <t>f(min)</t>
    </r>
    <r>
      <rPr>
        <sz val="10"/>
        <color indexed="8"/>
        <rFont val="Arial"/>
        <family val="0"/>
      </rPr>
      <t xml:space="preserve"> = p</t>
    </r>
    <r>
      <rPr>
        <sz val="8"/>
        <color indexed="8"/>
        <rFont val="Arial"/>
        <family val="2"/>
      </rPr>
      <t>g</t>
    </r>
    <r>
      <rPr>
        <sz val="10"/>
        <color indexed="8"/>
        <rFont val="Arial"/>
        <family val="2"/>
      </rPr>
      <t>*</t>
    </r>
    <r>
      <rPr>
        <sz val="10"/>
        <color indexed="8"/>
        <rFont val="Tahoma"/>
        <family val="2"/>
      </rPr>
      <t>I</t>
    </r>
    <r>
      <rPr>
        <sz val="10"/>
        <color indexed="8"/>
        <rFont val="Arial"/>
        <family val="0"/>
      </rPr>
      <t xml:space="preserve">  for p</t>
    </r>
    <r>
      <rPr>
        <sz val="8"/>
        <color indexed="8"/>
        <rFont val="Arial"/>
        <family val="2"/>
      </rPr>
      <t>g</t>
    </r>
    <r>
      <rPr>
        <sz val="10"/>
        <color indexed="8"/>
        <rFont val="Arial"/>
        <family val="0"/>
      </rPr>
      <t xml:space="preserve"> &lt;= 20 ,  p</t>
    </r>
    <r>
      <rPr>
        <sz val="8"/>
        <color indexed="8"/>
        <rFont val="Arial"/>
        <family val="2"/>
      </rPr>
      <t>f(min)</t>
    </r>
    <r>
      <rPr>
        <sz val="10"/>
        <color indexed="8"/>
        <rFont val="Arial"/>
        <family val="0"/>
      </rPr>
      <t xml:space="preserve"> = 20*</t>
    </r>
    <r>
      <rPr>
        <sz val="10"/>
        <color indexed="8"/>
        <rFont val="Tahoma"/>
        <family val="2"/>
      </rPr>
      <t>I</t>
    </r>
    <r>
      <rPr>
        <sz val="10"/>
        <color indexed="8"/>
        <rFont val="Arial"/>
        <family val="0"/>
      </rPr>
      <t xml:space="preserve">  for p</t>
    </r>
    <r>
      <rPr>
        <sz val="8"/>
        <color indexed="8"/>
        <rFont val="Arial"/>
        <family val="2"/>
      </rPr>
      <t>g</t>
    </r>
    <r>
      <rPr>
        <sz val="10"/>
        <color indexed="8"/>
        <rFont val="Arial"/>
        <family val="0"/>
      </rPr>
      <t xml:space="preserve"> &gt; 20</t>
    </r>
  </si>
  <si>
    <r>
      <t>p</t>
    </r>
    <r>
      <rPr>
        <sz val="8"/>
        <color indexed="12"/>
        <rFont val="Arial"/>
        <family val="2"/>
      </rPr>
      <t>f(min)</t>
    </r>
    <r>
      <rPr>
        <sz val="10"/>
        <color indexed="12"/>
        <rFont val="Arial"/>
        <family val="0"/>
      </rPr>
      <t xml:space="preserve"> = p</t>
    </r>
    <r>
      <rPr>
        <sz val="8"/>
        <color indexed="12"/>
        <rFont val="Arial"/>
        <family val="2"/>
      </rPr>
      <t>g</t>
    </r>
    <r>
      <rPr>
        <sz val="10"/>
        <color indexed="12"/>
        <rFont val="Arial"/>
        <family val="2"/>
      </rPr>
      <t>*</t>
    </r>
    <r>
      <rPr>
        <sz val="10"/>
        <color indexed="12"/>
        <rFont val="Tahoma"/>
        <family val="2"/>
      </rPr>
      <t>I</t>
    </r>
    <r>
      <rPr>
        <sz val="10"/>
        <color indexed="12"/>
        <rFont val="Arial"/>
        <family val="0"/>
      </rPr>
      <t xml:space="preserve">  for p</t>
    </r>
    <r>
      <rPr>
        <sz val="8"/>
        <color indexed="12"/>
        <rFont val="Arial"/>
        <family val="2"/>
      </rPr>
      <t>g</t>
    </r>
    <r>
      <rPr>
        <sz val="10"/>
        <color indexed="12"/>
        <rFont val="Arial"/>
        <family val="0"/>
      </rPr>
      <t xml:space="preserve"> &lt;= 20 ,  p</t>
    </r>
    <r>
      <rPr>
        <sz val="8"/>
        <color indexed="12"/>
        <rFont val="Arial"/>
        <family val="2"/>
      </rPr>
      <t>f(min)</t>
    </r>
    <r>
      <rPr>
        <sz val="10"/>
        <color indexed="12"/>
        <rFont val="Arial"/>
        <family val="0"/>
      </rPr>
      <t xml:space="preserve"> = 20*</t>
    </r>
    <r>
      <rPr>
        <sz val="10"/>
        <color indexed="12"/>
        <rFont val="Tahoma"/>
        <family val="2"/>
      </rPr>
      <t>I</t>
    </r>
    <r>
      <rPr>
        <sz val="10"/>
        <color indexed="12"/>
        <rFont val="Arial"/>
        <family val="0"/>
      </rPr>
      <t xml:space="preserve">  for p</t>
    </r>
    <r>
      <rPr>
        <sz val="8"/>
        <color indexed="12"/>
        <rFont val="Arial"/>
        <family val="2"/>
      </rPr>
      <t>g</t>
    </r>
    <r>
      <rPr>
        <sz val="10"/>
        <color indexed="12"/>
        <rFont val="Arial"/>
        <family val="0"/>
      </rPr>
      <t xml:space="preserve"> &gt; 20</t>
    </r>
  </si>
  <si>
    <r>
      <t>h</t>
    </r>
    <r>
      <rPr>
        <sz val="8"/>
        <color indexed="12"/>
        <rFont val="Arial"/>
        <family val="0"/>
      </rPr>
      <t>c</t>
    </r>
    <r>
      <rPr>
        <sz val="10"/>
        <color indexed="12"/>
        <rFont val="Arial"/>
        <family val="0"/>
      </rPr>
      <t xml:space="preserve"> = h</t>
    </r>
    <r>
      <rPr>
        <sz val="8"/>
        <color indexed="12"/>
        <rFont val="Arial"/>
        <family val="0"/>
      </rPr>
      <t>o</t>
    </r>
    <r>
      <rPr>
        <sz val="10"/>
        <color indexed="12"/>
        <rFont val="Arial"/>
        <family val="0"/>
      </rPr>
      <t>-h</t>
    </r>
    <r>
      <rPr>
        <sz val="8"/>
        <color indexed="12"/>
        <rFont val="Arial"/>
        <family val="0"/>
      </rPr>
      <t>b</t>
    </r>
    <r>
      <rPr>
        <sz val="10"/>
        <color indexed="12"/>
        <rFont val="Arial"/>
        <family val="2"/>
      </rPr>
      <t xml:space="preserve"> &gt;= 0</t>
    </r>
  </si>
  <si>
    <r>
      <t>h</t>
    </r>
    <r>
      <rPr>
        <sz val="8"/>
        <color indexed="12"/>
        <rFont val="Arial"/>
        <family val="2"/>
      </rPr>
      <t>dL</t>
    </r>
    <r>
      <rPr>
        <sz val="10"/>
        <color indexed="12"/>
        <rFont val="Arial"/>
        <family val="0"/>
      </rPr>
      <t xml:space="preserve"> = 0.43*L</t>
    </r>
    <r>
      <rPr>
        <sz val="8"/>
        <color indexed="12"/>
        <rFont val="Arial"/>
        <family val="2"/>
      </rPr>
      <t>u</t>
    </r>
    <r>
      <rPr>
        <sz val="10"/>
        <color indexed="12"/>
        <rFont val="Arial"/>
        <family val="0"/>
      </rPr>
      <t>^</t>
    </r>
    <r>
      <rPr>
        <sz val="10"/>
        <color indexed="12"/>
        <rFont val="Arial"/>
        <family val="2"/>
      </rPr>
      <t>1/3</t>
    </r>
    <r>
      <rPr>
        <sz val="10"/>
        <color indexed="12"/>
        <rFont val="Arial"/>
        <family val="0"/>
      </rPr>
      <t>*(p</t>
    </r>
    <r>
      <rPr>
        <sz val="8"/>
        <color indexed="12"/>
        <rFont val="Arial"/>
        <family val="2"/>
      </rPr>
      <t>g</t>
    </r>
    <r>
      <rPr>
        <sz val="10"/>
        <color indexed="12"/>
        <rFont val="Arial"/>
        <family val="0"/>
      </rPr>
      <t>+10)^</t>
    </r>
    <r>
      <rPr>
        <sz val="10"/>
        <color indexed="12"/>
        <rFont val="Arial"/>
        <family val="2"/>
      </rPr>
      <t>1/4</t>
    </r>
    <r>
      <rPr>
        <sz val="10"/>
        <color indexed="12"/>
        <rFont val="Arial"/>
        <family val="0"/>
      </rPr>
      <t>-1.5,  with L</t>
    </r>
    <r>
      <rPr>
        <sz val="8"/>
        <color indexed="12"/>
        <rFont val="Arial"/>
        <family val="2"/>
      </rPr>
      <t>u</t>
    </r>
    <r>
      <rPr>
        <sz val="10"/>
        <color indexed="12"/>
        <rFont val="Arial"/>
        <family val="0"/>
      </rPr>
      <t>&gt;=25'</t>
    </r>
  </si>
  <si>
    <r>
      <t>h</t>
    </r>
    <r>
      <rPr>
        <sz val="8"/>
        <color indexed="12"/>
        <rFont val="Arial"/>
        <family val="2"/>
      </rPr>
      <t>dw</t>
    </r>
    <r>
      <rPr>
        <sz val="10"/>
        <color indexed="12"/>
        <rFont val="Arial"/>
        <family val="2"/>
      </rPr>
      <t xml:space="preserve"> = 0.75*(0.43*L</t>
    </r>
    <r>
      <rPr>
        <sz val="8"/>
        <color indexed="12"/>
        <rFont val="Arial"/>
        <family val="2"/>
      </rPr>
      <t>L</t>
    </r>
    <r>
      <rPr>
        <sz val="10"/>
        <color indexed="12"/>
        <rFont val="Arial"/>
        <family val="2"/>
      </rPr>
      <t>^1/3*(p</t>
    </r>
    <r>
      <rPr>
        <sz val="8"/>
        <color indexed="12"/>
        <rFont val="Arial"/>
        <family val="2"/>
      </rPr>
      <t>g</t>
    </r>
    <r>
      <rPr>
        <sz val="10"/>
        <color indexed="12"/>
        <rFont val="Arial"/>
        <family val="2"/>
      </rPr>
      <t>+10)^1/4-1.5)  with L</t>
    </r>
    <r>
      <rPr>
        <sz val="8"/>
        <color indexed="12"/>
        <rFont val="Arial"/>
        <family val="2"/>
      </rPr>
      <t>L</t>
    </r>
    <r>
      <rPr>
        <sz val="10"/>
        <color indexed="12"/>
        <rFont val="Arial"/>
        <family val="2"/>
      </rPr>
      <t>&gt;=25'</t>
    </r>
  </si>
  <si>
    <r>
      <t>h</t>
    </r>
    <r>
      <rPr>
        <sz val="8"/>
        <rFont val="Arial"/>
        <family val="2"/>
      </rPr>
      <t>dL</t>
    </r>
    <r>
      <rPr>
        <sz val="10"/>
        <rFont val="Arial"/>
        <family val="0"/>
      </rPr>
      <t xml:space="preserve"> = 0.43*L</t>
    </r>
    <r>
      <rPr>
        <sz val="8"/>
        <rFont val="Arial"/>
        <family val="2"/>
      </rPr>
      <t>u</t>
    </r>
    <r>
      <rPr>
        <sz val="10"/>
        <rFont val="Arial"/>
        <family val="0"/>
      </rPr>
      <t>^</t>
    </r>
    <r>
      <rPr>
        <sz val="10"/>
        <rFont val="Arial"/>
        <family val="2"/>
      </rPr>
      <t>1/3</t>
    </r>
    <r>
      <rPr>
        <sz val="10"/>
        <rFont val="Arial"/>
        <family val="0"/>
      </rPr>
      <t>*(p</t>
    </r>
    <r>
      <rPr>
        <sz val="8"/>
        <rFont val="Arial"/>
        <family val="2"/>
      </rPr>
      <t>g</t>
    </r>
    <r>
      <rPr>
        <sz val="10"/>
        <rFont val="Arial"/>
        <family val="0"/>
      </rPr>
      <t>+10)^</t>
    </r>
    <r>
      <rPr>
        <sz val="10"/>
        <rFont val="Arial"/>
        <family val="2"/>
      </rPr>
      <t>1/4</t>
    </r>
    <r>
      <rPr>
        <sz val="10"/>
        <rFont val="Arial"/>
        <family val="0"/>
      </rPr>
      <t>-1.5,  with L</t>
    </r>
    <r>
      <rPr>
        <sz val="8"/>
        <rFont val="Arial"/>
        <family val="2"/>
      </rPr>
      <t>u</t>
    </r>
    <r>
      <rPr>
        <sz val="10"/>
        <rFont val="Arial"/>
        <family val="0"/>
      </rPr>
      <t>&gt;=25'  (Figure 7-9)</t>
    </r>
  </si>
  <si>
    <t>"ASCE705S" --- ASCE 7-05 CODE SNOW LOAD ANALYSIS PROGRAM</t>
  </si>
  <si>
    <t xml:space="preserve">"ASCE705S" is a spreadsheet program written in MS-Excel for the purpose of flat roof snow loading analysis for </t>
  </si>
  <si>
    <t xml:space="preserve">buildings and structures per the ASCE 7-05 Code.  Specifically, coefficients and related and required parameters </t>
  </si>
  <si>
    <t>Ground snow loads map (Figure 7-1 of ASCE 7-05 Code)</t>
  </si>
  <si>
    <t xml:space="preserve">1.  This program specifically follows Section 7.0, Snow Loads, of the ASCE 7-05 Standard, "Minimum Design </t>
  </si>
  <si>
    <t>Table 1-1, page 3</t>
  </si>
  <si>
    <t>Table 7-2, page 92</t>
  </si>
  <si>
    <t>Table 7-3, page 93</t>
  </si>
  <si>
    <t>Table 7-4, page 93</t>
  </si>
  <si>
    <r>
      <t>g</t>
    </r>
    <r>
      <rPr>
        <sz val="10"/>
        <color indexed="8"/>
        <rFont val="Arial"/>
        <family val="2"/>
      </rPr>
      <t xml:space="preserve"> = </t>
    </r>
    <r>
      <rPr>
        <sz val="10"/>
        <color indexed="8"/>
        <rFont val="Arial"/>
        <family val="0"/>
      </rPr>
      <t>0.13*p</t>
    </r>
    <r>
      <rPr>
        <sz val="8"/>
        <color indexed="8"/>
        <rFont val="Arial"/>
        <family val="2"/>
      </rPr>
      <t>g</t>
    </r>
    <r>
      <rPr>
        <sz val="10"/>
        <color indexed="8"/>
        <rFont val="Arial"/>
        <family val="0"/>
      </rPr>
      <t>+14 &lt;= 30  (Eqn. 7-3, page 83)</t>
    </r>
  </si>
  <si>
    <r>
      <t>p</t>
    </r>
    <r>
      <rPr>
        <sz val="8"/>
        <color indexed="8"/>
        <rFont val="Arial"/>
        <family val="2"/>
      </rPr>
      <t>f</t>
    </r>
    <r>
      <rPr>
        <sz val="10"/>
        <color indexed="8"/>
        <rFont val="Arial"/>
        <family val="0"/>
      </rPr>
      <t xml:space="preserve"> = 0.7*C</t>
    </r>
    <r>
      <rPr>
        <sz val="8"/>
        <color indexed="8"/>
        <rFont val="Arial"/>
        <family val="2"/>
      </rPr>
      <t>e</t>
    </r>
    <r>
      <rPr>
        <sz val="10"/>
        <color indexed="8"/>
        <rFont val="Arial"/>
        <family val="0"/>
      </rPr>
      <t>*C</t>
    </r>
    <r>
      <rPr>
        <sz val="8"/>
        <color indexed="8"/>
        <rFont val="Arial"/>
        <family val="2"/>
      </rPr>
      <t>t</t>
    </r>
    <r>
      <rPr>
        <sz val="10"/>
        <color indexed="8"/>
        <rFont val="Arial"/>
        <family val="0"/>
      </rPr>
      <t>*</t>
    </r>
    <r>
      <rPr>
        <sz val="10"/>
        <color indexed="8"/>
        <rFont val="Tahoma"/>
        <family val="2"/>
      </rPr>
      <t>I</t>
    </r>
    <r>
      <rPr>
        <sz val="10"/>
        <color indexed="8"/>
        <rFont val="Arial"/>
        <family val="2"/>
      </rPr>
      <t>*p</t>
    </r>
    <r>
      <rPr>
        <sz val="8"/>
        <color indexed="8"/>
        <rFont val="Arial"/>
        <family val="2"/>
      </rPr>
      <t>g</t>
    </r>
    <r>
      <rPr>
        <sz val="10"/>
        <color indexed="8"/>
        <rFont val="Tahoma"/>
        <family val="2"/>
      </rPr>
      <t xml:space="preserve">  </t>
    </r>
    <r>
      <rPr>
        <sz val="10"/>
        <color indexed="8"/>
        <rFont val="Arial"/>
        <family val="0"/>
      </rPr>
      <t>(Eqn. 7-1, page 81)</t>
    </r>
  </si>
  <si>
    <r>
      <t>p</t>
    </r>
    <r>
      <rPr>
        <sz val="8"/>
        <color indexed="8"/>
        <rFont val="Arial"/>
        <family val="0"/>
      </rPr>
      <t>f(use)</t>
    </r>
    <r>
      <rPr>
        <sz val="10"/>
        <color indexed="8"/>
        <rFont val="Arial"/>
        <family val="0"/>
      </rPr>
      <t xml:space="preserve"> = maximum of: p</t>
    </r>
    <r>
      <rPr>
        <sz val="8"/>
        <color indexed="8"/>
        <rFont val="Arial"/>
        <family val="0"/>
      </rPr>
      <t>f</t>
    </r>
    <r>
      <rPr>
        <sz val="10"/>
        <color indexed="8"/>
        <rFont val="Arial"/>
        <family val="0"/>
      </rPr>
      <t xml:space="preserve">  or  p</t>
    </r>
    <r>
      <rPr>
        <sz val="8"/>
        <color indexed="8"/>
        <rFont val="Arial"/>
        <family val="0"/>
      </rPr>
      <t>f(min)</t>
    </r>
    <r>
      <rPr>
        <sz val="10"/>
        <color indexed="8"/>
        <rFont val="Arial"/>
        <family val="2"/>
      </rPr>
      <t xml:space="preserve">  (Section 7.3, page 81)</t>
    </r>
  </si>
  <si>
    <r>
      <t>h</t>
    </r>
    <r>
      <rPr>
        <sz val="8"/>
        <rFont val="Arial"/>
        <family val="2"/>
      </rPr>
      <t>b</t>
    </r>
    <r>
      <rPr>
        <sz val="10"/>
        <rFont val="Arial"/>
        <family val="0"/>
      </rPr>
      <t xml:space="preserve"> = </t>
    </r>
    <r>
      <rPr>
        <sz val="8"/>
        <rFont val="Arial"/>
        <family val="2"/>
      </rPr>
      <t>pf(use)</t>
    </r>
    <r>
      <rPr>
        <sz val="10"/>
        <rFont val="Arial"/>
        <family val="2"/>
      </rPr>
      <t>/</t>
    </r>
    <r>
      <rPr>
        <sz val="10"/>
        <rFont val="Symbol"/>
        <family val="1"/>
      </rPr>
      <t>g</t>
    </r>
    <r>
      <rPr>
        <sz val="10"/>
        <rFont val="Arial"/>
        <family val="2"/>
      </rPr>
      <t xml:space="preserve">  (Section 7.1, page 81)</t>
    </r>
  </si>
  <si>
    <r>
      <t>h</t>
    </r>
    <r>
      <rPr>
        <sz val="8"/>
        <color indexed="8"/>
        <rFont val="Arial"/>
        <family val="0"/>
      </rPr>
      <t>c</t>
    </r>
    <r>
      <rPr>
        <sz val="10"/>
        <color indexed="8"/>
        <rFont val="Arial"/>
        <family val="0"/>
      </rPr>
      <t xml:space="preserve"> = h</t>
    </r>
    <r>
      <rPr>
        <sz val="8"/>
        <color indexed="8"/>
        <rFont val="Arial"/>
        <family val="0"/>
      </rPr>
      <t>o</t>
    </r>
    <r>
      <rPr>
        <sz val="10"/>
        <color indexed="8"/>
        <rFont val="Arial"/>
        <family val="0"/>
      </rPr>
      <t>-h</t>
    </r>
    <r>
      <rPr>
        <sz val="8"/>
        <color indexed="8"/>
        <rFont val="Arial"/>
        <family val="0"/>
      </rPr>
      <t>b</t>
    </r>
    <r>
      <rPr>
        <sz val="10"/>
        <color indexed="8"/>
        <rFont val="Arial"/>
        <family val="0"/>
      </rPr>
      <t xml:space="preserve"> &gt;= 0  (Section 7.1, page 81)</t>
    </r>
  </si>
  <si>
    <r>
      <t>Note</t>
    </r>
    <r>
      <rPr>
        <sz val="10"/>
        <color indexed="10"/>
        <rFont val="Arial"/>
        <family val="2"/>
      </rPr>
      <t>:  The live load reductions in ASCE 7-05 Code</t>
    </r>
  </si>
  <si>
    <t>Per ASCE 7-05 Code for Buildings with Flat or Low Slope Roofs (&lt;= 5 deg. or 1 in./ft.)</t>
  </si>
  <si>
    <t>Horiz. Dist. from Eave to Ridge, W =</t>
  </si>
  <si>
    <t>Monoslope</t>
  </si>
  <si>
    <t>Gable</t>
  </si>
  <si>
    <t>Type of Roof =</t>
  </si>
  <si>
    <t>Horizontal Distance from Eave to Ridge</t>
  </si>
  <si>
    <r>
      <t xml:space="preserve">Roof Angle, </t>
    </r>
    <r>
      <rPr>
        <sz val="10"/>
        <color indexed="12"/>
        <rFont val="Symbol"/>
        <family val="1"/>
      </rPr>
      <t>q</t>
    </r>
    <r>
      <rPr>
        <sz val="10"/>
        <color indexed="12"/>
        <rFont val="Arial"/>
        <family val="0"/>
      </rPr>
      <t xml:space="preserve"> =</t>
    </r>
  </si>
  <si>
    <t>deg.</t>
  </si>
  <si>
    <t>Roof Slope, S =</t>
  </si>
  <si>
    <r>
      <t>p</t>
    </r>
    <r>
      <rPr>
        <sz val="8"/>
        <color indexed="12"/>
        <rFont val="Arial"/>
        <family val="2"/>
      </rPr>
      <t>d</t>
    </r>
    <r>
      <rPr>
        <sz val="10"/>
        <color indexed="12"/>
        <rFont val="Arial"/>
        <family val="0"/>
      </rPr>
      <t xml:space="preserve"> =h</t>
    </r>
    <r>
      <rPr>
        <sz val="8"/>
        <color indexed="12"/>
        <rFont val="Arial"/>
        <family val="2"/>
      </rPr>
      <t>d</t>
    </r>
    <r>
      <rPr>
        <sz val="10"/>
        <color indexed="12"/>
        <rFont val="Arial"/>
        <family val="0"/>
      </rPr>
      <t>*</t>
    </r>
    <r>
      <rPr>
        <sz val="10"/>
        <color indexed="12"/>
        <rFont val="Symbol"/>
        <family val="1"/>
      </rPr>
      <t>g</t>
    </r>
    <r>
      <rPr>
        <sz val="10"/>
        <color indexed="12"/>
        <rFont val="Arial"/>
        <family val="2"/>
      </rPr>
      <t xml:space="preserve">  (maximum value)</t>
    </r>
  </si>
  <si>
    <r>
      <t xml:space="preserve">Roof Angle, </t>
    </r>
    <r>
      <rPr>
        <sz val="10"/>
        <color indexed="8"/>
        <rFont val="Symbol"/>
        <family val="1"/>
      </rPr>
      <t>q</t>
    </r>
    <r>
      <rPr>
        <sz val="10"/>
        <color indexed="8"/>
        <rFont val="Arial"/>
        <family val="0"/>
      </rPr>
      <t xml:space="preserve"> =</t>
    </r>
  </si>
  <si>
    <r>
      <t>q</t>
    </r>
    <r>
      <rPr>
        <sz val="10"/>
        <color indexed="12"/>
        <rFont val="Arial"/>
        <family val="0"/>
      </rPr>
      <t xml:space="preserve"> = ATAN(S/12)</t>
    </r>
  </si>
  <si>
    <r>
      <t>q</t>
    </r>
    <r>
      <rPr>
        <sz val="10"/>
        <color indexed="8"/>
        <rFont val="Arial"/>
        <family val="0"/>
      </rPr>
      <t xml:space="preserve"> = ATAN(S/12)</t>
    </r>
  </si>
  <si>
    <r>
      <t>p</t>
    </r>
    <r>
      <rPr>
        <sz val="8"/>
        <color indexed="12"/>
        <rFont val="Arial"/>
        <family val="2"/>
      </rPr>
      <t>rs</t>
    </r>
    <r>
      <rPr>
        <sz val="10"/>
        <color indexed="12"/>
        <rFont val="Arial"/>
        <family val="0"/>
      </rPr>
      <t xml:space="preserve"> = 5.0 psf  when 0 &lt; p</t>
    </r>
    <r>
      <rPr>
        <sz val="8"/>
        <color indexed="12"/>
        <rFont val="Arial"/>
        <family val="2"/>
      </rPr>
      <t xml:space="preserve">g </t>
    </r>
    <r>
      <rPr>
        <sz val="10"/>
        <color indexed="12"/>
        <rFont val="Arial"/>
        <family val="0"/>
      </rPr>
      <t xml:space="preserve">&lt;=20 and </t>
    </r>
    <r>
      <rPr>
        <sz val="10"/>
        <color indexed="12"/>
        <rFont val="Symbol"/>
        <family val="1"/>
      </rPr>
      <t>q</t>
    </r>
    <r>
      <rPr>
        <sz val="10"/>
        <color indexed="12"/>
        <rFont val="Arial"/>
        <family val="0"/>
      </rPr>
      <t xml:space="preserve"> &lt; W/50)</t>
    </r>
  </si>
  <si>
    <r>
      <t>p</t>
    </r>
    <r>
      <rPr>
        <sz val="8"/>
        <color indexed="8"/>
        <rFont val="Arial"/>
        <family val="0"/>
      </rPr>
      <t>rs</t>
    </r>
    <r>
      <rPr>
        <sz val="10"/>
        <color indexed="8"/>
        <rFont val="Arial"/>
        <family val="0"/>
      </rPr>
      <t xml:space="preserve"> = 5.0 psf  when 0 &lt; p</t>
    </r>
    <r>
      <rPr>
        <sz val="8"/>
        <color indexed="8"/>
        <rFont val="Arial"/>
        <family val="0"/>
      </rPr>
      <t xml:space="preserve">g </t>
    </r>
    <r>
      <rPr>
        <sz val="10"/>
        <color indexed="8"/>
        <rFont val="Arial"/>
        <family val="0"/>
      </rPr>
      <t xml:space="preserve">&lt;=20 and </t>
    </r>
    <r>
      <rPr>
        <sz val="10"/>
        <color indexed="8"/>
        <rFont val="Symbol"/>
        <family val="1"/>
      </rPr>
      <t>q</t>
    </r>
    <r>
      <rPr>
        <sz val="10"/>
        <color indexed="8"/>
        <rFont val="Arial"/>
        <family val="0"/>
      </rPr>
      <t xml:space="preserve"> &lt; W/50)  (Sect. 7.10)</t>
    </r>
  </si>
  <si>
    <t>S = Rise per foot of Run</t>
  </si>
  <si>
    <t>for Balanced Snow, Drift, and Rain-on-Snow Surcharge Loadings</t>
  </si>
  <si>
    <t>Hip</t>
  </si>
  <si>
    <t>Type of Roof = Monoslope, Gable, or Hip</t>
  </si>
  <si>
    <t>Figure 7-1, pages 84-85 and Table 7-1, page 92</t>
  </si>
  <si>
    <t xml:space="preserve">     loading of 5 psf is not required for ground snow loads, pg &gt; 20 psf, nor for roof slopes (in degrees) &gt;= W/50, </t>
  </si>
  <si>
    <t xml:space="preserve">     where "W" is equal to the horizontal distance (in feet) from the eave to the ridge on the building.</t>
  </si>
  <si>
    <r>
      <t>p</t>
    </r>
    <r>
      <rPr>
        <sz val="8"/>
        <color indexed="12"/>
        <rFont val="Arial"/>
        <family val="2"/>
      </rPr>
      <t>f(bal)</t>
    </r>
    <r>
      <rPr>
        <sz val="10"/>
        <color indexed="12"/>
        <rFont val="Arial"/>
        <family val="0"/>
      </rPr>
      <t xml:space="preserve"> =</t>
    </r>
  </si>
  <si>
    <r>
      <t>p</t>
    </r>
    <r>
      <rPr>
        <sz val="8"/>
        <color indexed="12"/>
        <rFont val="Arial"/>
        <family val="2"/>
      </rPr>
      <t>f(bal)</t>
    </r>
    <r>
      <rPr>
        <sz val="10"/>
        <color indexed="12"/>
        <rFont val="Arial"/>
        <family val="0"/>
      </rPr>
      <t xml:space="preserve"> = maximum of: p</t>
    </r>
    <r>
      <rPr>
        <sz val="8"/>
        <color indexed="12"/>
        <rFont val="Arial"/>
        <family val="2"/>
      </rPr>
      <t>f+prs</t>
    </r>
    <r>
      <rPr>
        <sz val="10"/>
        <color indexed="12"/>
        <rFont val="Arial"/>
        <family val="2"/>
      </rPr>
      <t xml:space="preserve">  or  </t>
    </r>
    <r>
      <rPr>
        <sz val="10"/>
        <color indexed="12"/>
        <rFont val="Arial"/>
        <family val="0"/>
      </rPr>
      <t>p</t>
    </r>
    <r>
      <rPr>
        <sz val="8"/>
        <color indexed="12"/>
        <rFont val="Arial"/>
        <family val="2"/>
      </rPr>
      <t>f(min)</t>
    </r>
  </si>
  <si>
    <r>
      <t>p</t>
    </r>
    <r>
      <rPr>
        <sz val="8"/>
        <color indexed="8"/>
        <rFont val="Arial"/>
        <family val="0"/>
      </rPr>
      <t>f(bal)</t>
    </r>
    <r>
      <rPr>
        <sz val="10"/>
        <color indexed="8"/>
        <rFont val="Arial"/>
        <family val="0"/>
      </rPr>
      <t xml:space="preserve"> = maximum of: p</t>
    </r>
    <r>
      <rPr>
        <sz val="8"/>
        <color indexed="8"/>
        <rFont val="Arial"/>
        <family val="0"/>
      </rPr>
      <t>f+prs</t>
    </r>
    <r>
      <rPr>
        <sz val="10"/>
        <color indexed="8"/>
        <rFont val="Arial"/>
        <family val="0"/>
      </rPr>
      <t xml:space="preserve">  or  p</t>
    </r>
    <r>
      <rPr>
        <sz val="8"/>
        <color indexed="8"/>
        <rFont val="Arial"/>
        <family val="0"/>
      </rPr>
      <t>f(min)</t>
    </r>
  </si>
  <si>
    <r>
      <t>Balanced Snow Load, p</t>
    </r>
    <r>
      <rPr>
        <sz val="8"/>
        <color indexed="8"/>
        <rFont val="Arial"/>
        <family val="0"/>
      </rPr>
      <t>f(bal)</t>
    </r>
    <r>
      <rPr>
        <sz val="10"/>
        <color indexed="8"/>
        <rFont val="Arial"/>
        <family val="0"/>
      </rPr>
      <t xml:space="preserve"> =</t>
    </r>
  </si>
  <si>
    <r>
      <t>p</t>
    </r>
    <r>
      <rPr>
        <sz val="8"/>
        <color indexed="12"/>
        <rFont val="Arial"/>
        <family val="0"/>
      </rPr>
      <t>(total)</t>
    </r>
    <r>
      <rPr>
        <sz val="10"/>
        <color indexed="12"/>
        <rFont val="Arial"/>
        <family val="0"/>
      </rPr>
      <t xml:space="preserve"> = p</t>
    </r>
    <r>
      <rPr>
        <sz val="8"/>
        <color indexed="12"/>
        <rFont val="Arial"/>
        <family val="0"/>
      </rPr>
      <t>f(bal)</t>
    </r>
    <r>
      <rPr>
        <sz val="10"/>
        <color indexed="12"/>
        <rFont val="Arial"/>
        <family val="2"/>
      </rPr>
      <t>+</t>
    </r>
    <r>
      <rPr>
        <sz val="10"/>
        <color indexed="12"/>
        <rFont val="Arial"/>
        <family val="0"/>
      </rPr>
      <t>p</t>
    </r>
    <r>
      <rPr>
        <sz val="8"/>
        <color indexed="12"/>
        <rFont val="Arial"/>
        <family val="0"/>
      </rPr>
      <t>d</t>
    </r>
  </si>
  <si>
    <r>
      <t>p</t>
    </r>
    <r>
      <rPr>
        <sz val="8"/>
        <color indexed="8"/>
        <rFont val="Arial"/>
        <family val="0"/>
      </rPr>
      <t>(total)</t>
    </r>
    <r>
      <rPr>
        <sz val="10"/>
        <color indexed="8"/>
        <rFont val="Arial"/>
        <family val="0"/>
      </rPr>
      <t xml:space="preserve"> = p</t>
    </r>
    <r>
      <rPr>
        <sz val="8"/>
        <color indexed="8"/>
        <rFont val="Arial"/>
        <family val="0"/>
      </rPr>
      <t>f(bal)</t>
    </r>
    <r>
      <rPr>
        <sz val="10"/>
        <color indexed="8"/>
        <rFont val="Arial"/>
        <family val="0"/>
      </rPr>
      <t>+p</t>
    </r>
    <r>
      <rPr>
        <sz val="8"/>
        <color indexed="8"/>
        <rFont val="Arial"/>
        <family val="0"/>
      </rPr>
      <t>d</t>
    </r>
  </si>
  <si>
    <r>
      <t>h</t>
    </r>
    <r>
      <rPr>
        <sz val="8"/>
        <color indexed="12"/>
        <rFont val="Arial"/>
        <family val="0"/>
      </rPr>
      <t>d(max)</t>
    </r>
    <r>
      <rPr>
        <sz val="10"/>
        <color indexed="12"/>
        <rFont val="Arial"/>
        <family val="0"/>
      </rPr>
      <t xml:space="preserve"> = </t>
    </r>
  </si>
  <si>
    <r>
      <t>h</t>
    </r>
    <r>
      <rPr>
        <sz val="8"/>
        <color indexed="12"/>
        <rFont val="Arial"/>
        <family val="2"/>
      </rPr>
      <t>d(max)</t>
    </r>
    <r>
      <rPr>
        <sz val="10"/>
        <color indexed="12"/>
        <rFont val="Arial"/>
        <family val="2"/>
      </rPr>
      <t xml:space="preserve"> = maximum of: (h</t>
    </r>
    <r>
      <rPr>
        <sz val="8"/>
        <color indexed="12"/>
        <rFont val="Arial"/>
        <family val="2"/>
      </rPr>
      <t>dL</t>
    </r>
    <r>
      <rPr>
        <sz val="10"/>
        <color indexed="12"/>
        <rFont val="Arial"/>
        <family val="2"/>
      </rPr>
      <t xml:space="preserve">  or  h</t>
    </r>
    <r>
      <rPr>
        <sz val="8"/>
        <color indexed="12"/>
        <rFont val="Arial"/>
        <family val="2"/>
      </rPr>
      <t>dw)</t>
    </r>
  </si>
  <si>
    <r>
      <t>If h</t>
    </r>
    <r>
      <rPr>
        <sz val="8"/>
        <color indexed="12"/>
        <rFont val="Arial"/>
        <family val="0"/>
      </rPr>
      <t>d(max)</t>
    </r>
    <r>
      <rPr>
        <sz val="10"/>
        <color indexed="12"/>
        <rFont val="Arial"/>
        <family val="0"/>
      </rPr>
      <t>&lt;=h</t>
    </r>
    <r>
      <rPr>
        <sz val="8"/>
        <color indexed="12"/>
        <rFont val="Arial"/>
        <family val="0"/>
      </rPr>
      <t>c</t>
    </r>
    <r>
      <rPr>
        <sz val="10"/>
        <color indexed="12"/>
        <rFont val="Arial"/>
        <family val="0"/>
      </rPr>
      <t>: w = 4*h</t>
    </r>
    <r>
      <rPr>
        <sz val="8"/>
        <color indexed="12"/>
        <rFont val="Arial"/>
        <family val="0"/>
      </rPr>
      <t>d(max)</t>
    </r>
    <r>
      <rPr>
        <sz val="10"/>
        <color indexed="12"/>
        <rFont val="Arial"/>
        <family val="0"/>
      </rPr>
      <t>,  if h</t>
    </r>
    <r>
      <rPr>
        <sz val="8"/>
        <color indexed="12"/>
        <rFont val="Arial"/>
        <family val="0"/>
      </rPr>
      <t>d(max)&gt;</t>
    </r>
    <r>
      <rPr>
        <sz val="10"/>
        <color indexed="12"/>
        <rFont val="Arial"/>
        <family val="0"/>
      </rPr>
      <t>h</t>
    </r>
    <r>
      <rPr>
        <sz val="8"/>
        <color indexed="12"/>
        <rFont val="Arial"/>
        <family val="0"/>
      </rPr>
      <t>c</t>
    </r>
    <r>
      <rPr>
        <sz val="10"/>
        <color indexed="12"/>
        <rFont val="Arial"/>
        <family val="0"/>
      </rPr>
      <t>: w = 4*h</t>
    </r>
    <r>
      <rPr>
        <sz val="8"/>
        <color indexed="12"/>
        <rFont val="Arial"/>
        <family val="0"/>
      </rPr>
      <t>d(max)</t>
    </r>
    <r>
      <rPr>
        <sz val="10"/>
        <color indexed="12"/>
        <rFont val="Arial"/>
        <family val="0"/>
      </rPr>
      <t>^2/h</t>
    </r>
    <r>
      <rPr>
        <sz val="8"/>
        <color indexed="12"/>
        <rFont val="Arial"/>
        <family val="0"/>
      </rPr>
      <t>c</t>
    </r>
  </si>
  <si>
    <r>
      <t>h</t>
    </r>
    <r>
      <rPr>
        <sz val="8"/>
        <color indexed="12"/>
        <rFont val="Arial"/>
        <family val="0"/>
      </rPr>
      <t>d</t>
    </r>
    <r>
      <rPr>
        <sz val="10"/>
        <color indexed="12"/>
        <rFont val="Arial"/>
        <family val="0"/>
      </rPr>
      <t xml:space="preserve"> = </t>
    </r>
  </si>
  <si>
    <r>
      <t>If h</t>
    </r>
    <r>
      <rPr>
        <sz val="8"/>
        <color indexed="12"/>
        <rFont val="Arial"/>
        <family val="0"/>
      </rPr>
      <t>d(max)</t>
    </r>
    <r>
      <rPr>
        <sz val="10"/>
        <color indexed="12"/>
        <rFont val="Arial"/>
        <family val="0"/>
      </rPr>
      <t xml:space="preserve"> &lt;= h</t>
    </r>
    <r>
      <rPr>
        <sz val="8"/>
        <color indexed="12"/>
        <rFont val="Arial"/>
        <family val="0"/>
      </rPr>
      <t>c</t>
    </r>
    <r>
      <rPr>
        <sz val="10"/>
        <color indexed="12"/>
        <rFont val="Arial"/>
        <family val="0"/>
      </rPr>
      <t>:  h</t>
    </r>
    <r>
      <rPr>
        <sz val="8"/>
        <color indexed="12"/>
        <rFont val="Arial"/>
        <family val="0"/>
      </rPr>
      <t>d</t>
    </r>
    <r>
      <rPr>
        <sz val="10"/>
        <color indexed="12"/>
        <rFont val="Arial"/>
        <family val="0"/>
      </rPr>
      <t xml:space="preserve"> = h</t>
    </r>
    <r>
      <rPr>
        <sz val="8"/>
        <color indexed="12"/>
        <rFont val="Arial"/>
        <family val="0"/>
      </rPr>
      <t>d(max)</t>
    </r>
    <r>
      <rPr>
        <sz val="10"/>
        <color indexed="12"/>
        <rFont val="Arial"/>
        <family val="0"/>
      </rPr>
      <t xml:space="preserve"> ,  if h</t>
    </r>
    <r>
      <rPr>
        <sz val="8"/>
        <color indexed="12"/>
        <rFont val="Arial"/>
        <family val="0"/>
      </rPr>
      <t xml:space="preserve">d(max) </t>
    </r>
    <r>
      <rPr>
        <sz val="10"/>
        <color indexed="12"/>
        <rFont val="Arial"/>
        <family val="0"/>
      </rPr>
      <t>&gt; h</t>
    </r>
    <r>
      <rPr>
        <sz val="8"/>
        <color indexed="12"/>
        <rFont val="Arial"/>
        <family val="0"/>
      </rPr>
      <t>c</t>
    </r>
    <r>
      <rPr>
        <sz val="10"/>
        <color indexed="12"/>
        <rFont val="Arial"/>
        <family val="0"/>
      </rPr>
      <t>:  h</t>
    </r>
    <r>
      <rPr>
        <sz val="8"/>
        <color indexed="12"/>
        <rFont val="Arial"/>
        <family val="0"/>
      </rPr>
      <t>d</t>
    </r>
    <r>
      <rPr>
        <sz val="10"/>
        <color indexed="12"/>
        <rFont val="Arial"/>
        <family val="0"/>
      </rPr>
      <t xml:space="preserve"> = h</t>
    </r>
    <r>
      <rPr>
        <sz val="8"/>
        <color indexed="12"/>
        <rFont val="Arial"/>
        <family val="0"/>
      </rPr>
      <t>c</t>
    </r>
  </si>
  <si>
    <r>
      <t>Leeward Drift Height, h</t>
    </r>
    <r>
      <rPr>
        <sz val="8"/>
        <color indexed="8"/>
        <rFont val="Arial"/>
        <family val="0"/>
      </rPr>
      <t>dL</t>
    </r>
    <r>
      <rPr>
        <sz val="10"/>
        <color indexed="8"/>
        <rFont val="Arial"/>
        <family val="0"/>
      </rPr>
      <t xml:space="preserve"> =</t>
    </r>
  </si>
  <si>
    <r>
      <t>Windward Drift Height, h</t>
    </r>
    <r>
      <rPr>
        <sz val="8"/>
        <color indexed="8"/>
        <rFont val="Arial"/>
        <family val="0"/>
      </rPr>
      <t>dw</t>
    </r>
    <r>
      <rPr>
        <sz val="10"/>
        <color indexed="8"/>
        <rFont val="Arial"/>
        <family val="0"/>
      </rPr>
      <t xml:space="preserve"> =</t>
    </r>
  </si>
  <si>
    <r>
      <t>Max. Drift Height, h</t>
    </r>
    <r>
      <rPr>
        <sz val="8"/>
        <color indexed="8"/>
        <rFont val="Arial"/>
        <family val="0"/>
      </rPr>
      <t>d(max)</t>
    </r>
    <r>
      <rPr>
        <sz val="10"/>
        <color indexed="8"/>
        <rFont val="Arial"/>
        <family val="0"/>
      </rPr>
      <t xml:space="preserve"> = </t>
    </r>
  </si>
  <si>
    <r>
      <t>Ratio, h</t>
    </r>
    <r>
      <rPr>
        <sz val="8"/>
        <color indexed="8"/>
        <rFont val="Arial"/>
        <family val="0"/>
      </rPr>
      <t>c</t>
    </r>
    <r>
      <rPr>
        <sz val="10"/>
        <color indexed="8"/>
        <rFont val="Arial"/>
        <family val="0"/>
      </rPr>
      <t>/h</t>
    </r>
    <r>
      <rPr>
        <sz val="8"/>
        <color indexed="8"/>
        <rFont val="Arial"/>
        <family val="0"/>
      </rPr>
      <t>b</t>
    </r>
    <r>
      <rPr>
        <sz val="10"/>
        <color indexed="8"/>
        <rFont val="Arial"/>
        <family val="0"/>
      </rPr>
      <t xml:space="preserve"> = </t>
    </r>
  </si>
  <si>
    <r>
      <t>Design Drift Height, h</t>
    </r>
    <r>
      <rPr>
        <sz val="8"/>
        <color indexed="8"/>
        <rFont val="Arial"/>
        <family val="0"/>
      </rPr>
      <t>d</t>
    </r>
    <r>
      <rPr>
        <sz val="10"/>
        <color indexed="8"/>
        <rFont val="Arial"/>
        <family val="0"/>
      </rPr>
      <t xml:space="preserve"> = </t>
    </r>
  </si>
  <si>
    <r>
      <t>h</t>
    </r>
    <r>
      <rPr>
        <sz val="8"/>
        <color indexed="8"/>
        <rFont val="Arial"/>
        <family val="2"/>
      </rPr>
      <t>dw</t>
    </r>
    <r>
      <rPr>
        <sz val="10"/>
        <color indexed="8"/>
        <rFont val="Arial"/>
        <family val="0"/>
      </rPr>
      <t xml:space="preserve"> = 0.75*(0.43*L</t>
    </r>
    <r>
      <rPr>
        <sz val="8"/>
        <color indexed="8"/>
        <rFont val="Arial"/>
        <family val="2"/>
      </rPr>
      <t>L</t>
    </r>
    <r>
      <rPr>
        <sz val="10"/>
        <color indexed="8"/>
        <rFont val="Arial"/>
        <family val="0"/>
      </rPr>
      <t>^</t>
    </r>
    <r>
      <rPr>
        <sz val="10"/>
        <color indexed="8"/>
        <rFont val="Arial"/>
        <family val="2"/>
      </rPr>
      <t>1/3</t>
    </r>
    <r>
      <rPr>
        <sz val="10"/>
        <color indexed="8"/>
        <rFont val="Arial"/>
        <family val="0"/>
      </rPr>
      <t>*(p</t>
    </r>
    <r>
      <rPr>
        <sz val="8"/>
        <color indexed="8"/>
        <rFont val="Arial"/>
        <family val="2"/>
      </rPr>
      <t>g</t>
    </r>
    <r>
      <rPr>
        <sz val="10"/>
        <color indexed="8"/>
        <rFont val="Arial"/>
        <family val="0"/>
      </rPr>
      <t>+10)^</t>
    </r>
    <r>
      <rPr>
        <sz val="10"/>
        <color indexed="8"/>
        <rFont val="Arial"/>
        <family val="2"/>
      </rPr>
      <t>1/4</t>
    </r>
    <r>
      <rPr>
        <sz val="10"/>
        <color indexed="8"/>
        <rFont val="Arial"/>
        <family val="0"/>
      </rPr>
      <t>-1.5),  with L</t>
    </r>
    <r>
      <rPr>
        <sz val="8"/>
        <color indexed="8"/>
        <rFont val="Arial"/>
        <family val="2"/>
      </rPr>
      <t>L</t>
    </r>
    <r>
      <rPr>
        <sz val="10"/>
        <color indexed="8"/>
        <rFont val="Arial"/>
        <family val="0"/>
      </rPr>
      <t>&gt;=25'</t>
    </r>
  </si>
  <si>
    <r>
      <t>h</t>
    </r>
    <r>
      <rPr>
        <sz val="8"/>
        <color indexed="8"/>
        <rFont val="Arial"/>
        <family val="2"/>
      </rPr>
      <t>d(max)</t>
    </r>
    <r>
      <rPr>
        <sz val="10"/>
        <color indexed="8"/>
        <rFont val="Arial"/>
        <family val="2"/>
      </rPr>
      <t xml:space="preserve"> = maximum of: (h</t>
    </r>
    <r>
      <rPr>
        <sz val="8"/>
        <color indexed="8"/>
        <rFont val="Arial"/>
        <family val="2"/>
      </rPr>
      <t>dL</t>
    </r>
    <r>
      <rPr>
        <sz val="10"/>
        <color indexed="8"/>
        <rFont val="Arial"/>
        <family val="2"/>
      </rPr>
      <t xml:space="preserve">  or  h</t>
    </r>
    <r>
      <rPr>
        <sz val="8"/>
        <color indexed="8"/>
        <rFont val="Arial"/>
        <family val="2"/>
      </rPr>
      <t>dw)</t>
    </r>
  </si>
  <si>
    <r>
      <t>If h</t>
    </r>
    <r>
      <rPr>
        <sz val="8"/>
        <color indexed="8"/>
        <rFont val="Arial"/>
        <family val="2"/>
      </rPr>
      <t>d(max)</t>
    </r>
    <r>
      <rPr>
        <sz val="10"/>
        <color indexed="8"/>
        <rFont val="Arial"/>
        <family val="2"/>
      </rPr>
      <t>&lt;=h</t>
    </r>
    <r>
      <rPr>
        <sz val="8"/>
        <color indexed="8"/>
        <rFont val="Arial"/>
        <family val="2"/>
      </rPr>
      <t>c</t>
    </r>
    <r>
      <rPr>
        <sz val="10"/>
        <color indexed="8"/>
        <rFont val="Arial"/>
        <family val="2"/>
      </rPr>
      <t>: w = 4*h</t>
    </r>
    <r>
      <rPr>
        <sz val="8"/>
        <color indexed="8"/>
        <rFont val="Arial"/>
        <family val="2"/>
      </rPr>
      <t>d(max)</t>
    </r>
    <r>
      <rPr>
        <sz val="10"/>
        <color indexed="8"/>
        <rFont val="Arial"/>
        <family val="2"/>
      </rPr>
      <t>,  if h</t>
    </r>
    <r>
      <rPr>
        <sz val="8"/>
        <color indexed="8"/>
        <rFont val="Arial"/>
        <family val="2"/>
      </rPr>
      <t>d(max)&gt;</t>
    </r>
    <r>
      <rPr>
        <sz val="10"/>
        <color indexed="8"/>
        <rFont val="Arial"/>
        <family val="2"/>
      </rPr>
      <t>h</t>
    </r>
    <r>
      <rPr>
        <sz val="8"/>
        <color indexed="8"/>
        <rFont val="Arial"/>
        <family val="2"/>
      </rPr>
      <t>c</t>
    </r>
    <r>
      <rPr>
        <sz val="10"/>
        <color indexed="8"/>
        <rFont val="Arial"/>
        <family val="2"/>
      </rPr>
      <t>: w = 4*h</t>
    </r>
    <r>
      <rPr>
        <sz val="8"/>
        <color indexed="8"/>
        <rFont val="Arial"/>
        <family val="2"/>
      </rPr>
      <t>d(max)</t>
    </r>
    <r>
      <rPr>
        <sz val="10"/>
        <color indexed="8"/>
        <rFont val="Arial"/>
        <family val="2"/>
      </rPr>
      <t>^2/h</t>
    </r>
    <r>
      <rPr>
        <sz val="8"/>
        <color indexed="8"/>
        <rFont val="Arial"/>
        <family val="2"/>
      </rPr>
      <t>c</t>
    </r>
  </si>
  <si>
    <r>
      <t>If h</t>
    </r>
    <r>
      <rPr>
        <sz val="8"/>
        <color indexed="8"/>
        <rFont val="Arial"/>
        <family val="2"/>
      </rPr>
      <t>d(max)</t>
    </r>
    <r>
      <rPr>
        <sz val="10"/>
        <color indexed="8"/>
        <rFont val="Arial"/>
        <family val="2"/>
      </rPr>
      <t xml:space="preserve"> &lt;= h</t>
    </r>
    <r>
      <rPr>
        <sz val="8"/>
        <color indexed="8"/>
        <rFont val="Arial"/>
        <family val="2"/>
      </rPr>
      <t>c</t>
    </r>
    <r>
      <rPr>
        <sz val="10"/>
        <color indexed="8"/>
        <rFont val="Arial"/>
        <family val="2"/>
      </rPr>
      <t>:  h</t>
    </r>
    <r>
      <rPr>
        <sz val="8"/>
        <color indexed="8"/>
        <rFont val="Arial"/>
        <family val="2"/>
      </rPr>
      <t>d</t>
    </r>
    <r>
      <rPr>
        <sz val="10"/>
        <color indexed="8"/>
        <rFont val="Arial"/>
        <family val="2"/>
      </rPr>
      <t xml:space="preserve"> = h</t>
    </r>
    <r>
      <rPr>
        <sz val="8"/>
        <color indexed="8"/>
        <rFont val="Arial"/>
        <family val="2"/>
      </rPr>
      <t>d(max)</t>
    </r>
    <r>
      <rPr>
        <sz val="10"/>
        <color indexed="8"/>
        <rFont val="Arial"/>
        <family val="2"/>
      </rPr>
      <t xml:space="preserve"> ,  if h</t>
    </r>
    <r>
      <rPr>
        <sz val="8"/>
        <color indexed="8"/>
        <rFont val="Arial"/>
        <family val="2"/>
      </rPr>
      <t xml:space="preserve">d(max) </t>
    </r>
    <r>
      <rPr>
        <sz val="10"/>
        <color indexed="8"/>
        <rFont val="Arial"/>
        <family val="2"/>
      </rPr>
      <t>&gt; h</t>
    </r>
    <r>
      <rPr>
        <sz val="8"/>
        <color indexed="8"/>
        <rFont val="Arial"/>
        <family val="2"/>
      </rPr>
      <t>c</t>
    </r>
    <r>
      <rPr>
        <sz val="10"/>
        <color indexed="8"/>
        <rFont val="Arial"/>
        <family val="2"/>
      </rPr>
      <t>:  h</t>
    </r>
    <r>
      <rPr>
        <sz val="8"/>
        <color indexed="8"/>
        <rFont val="Arial"/>
        <family val="2"/>
      </rPr>
      <t>d</t>
    </r>
    <r>
      <rPr>
        <sz val="10"/>
        <color indexed="8"/>
        <rFont val="Arial"/>
        <family val="2"/>
      </rPr>
      <t xml:space="preserve"> = h</t>
    </r>
    <r>
      <rPr>
        <sz val="8"/>
        <color indexed="8"/>
        <rFont val="Arial"/>
        <family val="2"/>
      </rPr>
      <t>c</t>
    </r>
  </si>
  <si>
    <r>
      <t>p</t>
    </r>
    <r>
      <rPr>
        <sz val="8"/>
        <color indexed="8"/>
        <rFont val="Arial"/>
        <family val="2"/>
      </rPr>
      <t>d</t>
    </r>
    <r>
      <rPr>
        <sz val="10"/>
        <color indexed="8"/>
        <rFont val="Arial"/>
        <family val="0"/>
      </rPr>
      <t xml:space="preserve"> =h</t>
    </r>
    <r>
      <rPr>
        <sz val="8"/>
        <color indexed="8"/>
        <rFont val="Arial"/>
        <family val="2"/>
      </rPr>
      <t>d</t>
    </r>
    <r>
      <rPr>
        <sz val="10"/>
        <color indexed="8"/>
        <rFont val="Arial"/>
        <family val="0"/>
      </rPr>
      <t>*</t>
    </r>
    <r>
      <rPr>
        <sz val="10"/>
        <color indexed="8"/>
        <rFont val="Symbol"/>
        <family val="1"/>
      </rPr>
      <t>g</t>
    </r>
    <r>
      <rPr>
        <sz val="10"/>
        <color indexed="8"/>
        <rFont val="Arial"/>
        <family val="2"/>
      </rPr>
      <t xml:space="preserve">  (maximum value)</t>
    </r>
  </si>
  <si>
    <r>
      <t>w</t>
    </r>
    <r>
      <rPr>
        <sz val="8"/>
        <color indexed="8"/>
        <rFont val="Arial"/>
        <family val="0"/>
      </rPr>
      <t>(max)</t>
    </r>
    <r>
      <rPr>
        <sz val="10"/>
        <color indexed="8"/>
        <rFont val="Arial"/>
        <family val="0"/>
      </rPr>
      <t xml:space="preserve"> &lt;= 8*h</t>
    </r>
    <r>
      <rPr>
        <sz val="8"/>
        <color indexed="8"/>
        <rFont val="Arial"/>
        <family val="0"/>
      </rPr>
      <t>c</t>
    </r>
  </si>
  <si>
    <r>
      <t>p</t>
    </r>
    <r>
      <rPr>
        <sz val="8"/>
        <color indexed="12"/>
        <rFont val="Arial"/>
        <family val="2"/>
      </rPr>
      <t>de</t>
    </r>
    <r>
      <rPr>
        <sz val="10"/>
        <color indexed="12"/>
        <rFont val="Arial"/>
        <family val="0"/>
      </rPr>
      <t xml:space="preserve"> =</t>
    </r>
  </si>
  <si>
    <r>
      <t>Wt. of Drift at Low End, p</t>
    </r>
    <r>
      <rPr>
        <sz val="8"/>
        <rFont val="Arial"/>
        <family val="2"/>
      </rPr>
      <t>de</t>
    </r>
    <r>
      <rPr>
        <sz val="10"/>
        <rFont val="Arial"/>
        <family val="0"/>
      </rPr>
      <t xml:space="preserve"> =</t>
    </r>
  </si>
  <si>
    <t>Version 1.7</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</si>
</sst>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0.000000000000"/>
    <numFmt numFmtId="169" formatCode="0.00000"/>
    <numFmt numFmtId="170" formatCode="0.0000000"/>
    <numFmt numFmtId="171" formatCode="0.000000"/>
    <numFmt numFmtId="172" formatCode="0.00000000"/>
    <numFmt numFmtId="173" formatCode="0.000000000"/>
    <numFmt numFmtId="174" formatCode="0.00000000000000000"/>
    <numFmt numFmtId="175" formatCode="0.0000000000000000"/>
    <numFmt numFmtId="176" formatCode="0.000000000000000000"/>
    <numFmt numFmtId="177" formatCode="0.0000000000000000000"/>
    <numFmt numFmtId="178" formatCode="0.000000000000000"/>
    <numFmt numFmtId="179" formatCode="0.00000000000000"/>
    <numFmt numFmtId="180" formatCode="0.0000000000000"/>
    <numFmt numFmtId="181" formatCode="0.00000000000"/>
    <numFmt numFmtId="182" formatCode="0.0000000000"/>
    <numFmt numFmtId="183" formatCode="0.000E+00"/>
    <numFmt numFmtId="184" formatCode="00000"/>
    <numFmt numFmtId="185" formatCode="&quot;$&quot;#,##0\ ;\(&quot;$&quot;#,##0\)"/>
    <numFmt numFmtId="186" formatCode="&quot;$&quot;#,##0\ ;[Red]\(&quot;$&quot;#,##0\)"/>
    <numFmt numFmtId="187" formatCode="&quot;$&quot;#,##0.00\ ;\(&quot;$&quot;#,##0.00\)"/>
    <numFmt numFmtId="188" formatCode="&quot;$&quot;#,##0.00\ ;[Red]\(&quot;$&quot;#,##0.00\)"/>
    <numFmt numFmtId="189" formatCode="m/d"/>
    <numFmt numFmtId="190" formatCode="mm/dd/yy"/>
    <numFmt numFmtId="191" formatCode="dd\-mmm\-yy"/>
    <numFmt numFmtId="192" formatCode="dd\-mmm"/>
    <numFmt numFmtId="193" formatCode="mm/dd/yy\ h:mm"/>
    <numFmt numFmtId="194" formatCode="0.0000E+00"/>
    <numFmt numFmtId="195" formatCode="0.00_)"/>
    <numFmt numFmtId="196" formatCode="0.000_)"/>
    <numFmt numFmtId="197" formatCode=".00"/>
    <numFmt numFmtId="198" formatCode="mm/dd/yyyy"/>
    <numFmt numFmtId="199" formatCode="0;[Red]0"/>
    <numFmt numFmtId="200" formatCode="m/d/yy\ h:mm\ AM/PM"/>
    <numFmt numFmtId="201" formatCode="#\ ?/4"/>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quot;$&quot;#,##0.00"/>
    <numFmt numFmtId="211" formatCode="0\ &quot;ksi&quot;"/>
    <numFmt numFmtId="212" formatCode="#\ ?/8"/>
    <numFmt numFmtId="213" formatCode="#\ ?/16\ &quot;in.&quot;"/>
    <numFmt numFmtId="214" formatCode="#\ ?/8\ &quot;in.&quot;"/>
    <numFmt numFmtId="215" formatCode="#\ ?/2\ &quot;in.&quot;"/>
    <numFmt numFmtId="216" formatCode="#\ ?/4\ &quot;in.&quot;"/>
    <numFmt numFmtId="217" formatCode="0\ &quot;in.&quot;"/>
    <numFmt numFmtId="218" formatCode="_(* #,##0.000_);_(* \(#,##0.000\);_(* &quot;-&quot;??_);_(@_)"/>
    <numFmt numFmtId="219" formatCode="&quot;Yes&quot;;&quot;Yes&quot;;&quot;No&quot;"/>
    <numFmt numFmtId="220" formatCode="&quot;True&quot;;&quot;True&quot;;&quot;False&quot;"/>
    <numFmt numFmtId="221" formatCode="&quot;On&quot;;&quot;On&quot;;&quot;Off&quot;"/>
    <numFmt numFmtId="222" formatCode="[$€-2]\ #,##0.00_);[Red]\([$€-2]\ #,##0.00\)"/>
    <numFmt numFmtId="223" formatCode="#\ ??/16"/>
    <numFmt numFmtId="224" formatCode="[$-409]dddd\,\ mmmm\ dd\,\ yyyy"/>
  </numFmts>
  <fonts count="47">
    <font>
      <sz val="10"/>
      <name val="Arial"/>
      <family val="0"/>
    </font>
    <font>
      <sz val="10"/>
      <color indexed="24"/>
      <name val="Arial"/>
      <family val="0"/>
    </font>
    <font>
      <u val="single"/>
      <sz val="10"/>
      <color indexed="36"/>
      <name val="Arial"/>
      <family val="0"/>
    </font>
    <font>
      <b/>
      <sz val="18"/>
      <color indexed="24"/>
      <name val="Arial"/>
      <family val="0"/>
    </font>
    <font>
      <b/>
      <sz val="12"/>
      <color indexed="24"/>
      <name val="Arial"/>
      <family val="0"/>
    </font>
    <font>
      <u val="single"/>
      <sz val="10"/>
      <color indexed="12"/>
      <name val="Arial"/>
      <family val="0"/>
    </font>
    <font>
      <b/>
      <sz val="12"/>
      <name val="Arial"/>
      <family val="2"/>
    </font>
    <font>
      <b/>
      <sz val="10"/>
      <name val="Arial"/>
      <family val="2"/>
    </font>
    <font>
      <sz val="8"/>
      <color indexed="12"/>
      <name val="Arial"/>
      <family val="2"/>
    </font>
    <font>
      <sz val="10"/>
      <color indexed="12"/>
      <name val="Arial"/>
      <family val="0"/>
    </font>
    <font>
      <b/>
      <u val="single"/>
      <sz val="10"/>
      <color indexed="12"/>
      <name val="Arial"/>
      <family val="2"/>
    </font>
    <font>
      <b/>
      <sz val="10"/>
      <color indexed="10"/>
      <name val="Arial"/>
      <family val="2"/>
    </font>
    <font>
      <sz val="10"/>
      <color indexed="8"/>
      <name val="Arial"/>
      <family val="2"/>
    </font>
    <font>
      <sz val="10"/>
      <color indexed="10"/>
      <name val="Arial"/>
      <family val="2"/>
    </font>
    <font>
      <b/>
      <sz val="10"/>
      <color indexed="12"/>
      <name val="Arial"/>
      <family val="2"/>
    </font>
    <font>
      <sz val="10"/>
      <color indexed="12"/>
      <name val="Symbol"/>
      <family val="1"/>
    </font>
    <font>
      <b/>
      <u val="single"/>
      <sz val="10"/>
      <name val="Arial"/>
      <family val="2"/>
    </font>
    <font>
      <sz val="10"/>
      <color indexed="12"/>
      <name val="GreekS"/>
      <family val="0"/>
    </font>
    <font>
      <sz val="10"/>
      <color indexed="12"/>
      <name val="MathSoftText"/>
      <family val="0"/>
    </font>
    <font>
      <sz val="10"/>
      <color indexed="12"/>
      <name val="WP Greek Century"/>
      <family val="0"/>
    </font>
    <font>
      <sz val="10"/>
      <name val="GreekS"/>
      <family val="0"/>
    </font>
    <font>
      <b/>
      <u val="single"/>
      <sz val="10"/>
      <color indexed="8"/>
      <name val="Arial"/>
      <family val="2"/>
    </font>
    <font>
      <sz val="8"/>
      <name val="Tahoma"/>
      <family val="2"/>
    </font>
    <font>
      <b/>
      <sz val="8"/>
      <name val="Tahoma"/>
      <family val="2"/>
    </font>
    <font>
      <u val="single"/>
      <sz val="8"/>
      <name val="Tahoma"/>
      <family val="2"/>
    </font>
    <font>
      <vertAlign val="superscript"/>
      <sz val="8"/>
      <name val="Tahoma"/>
      <family val="2"/>
    </font>
    <font>
      <b/>
      <u val="single"/>
      <sz val="8"/>
      <name val="Tahoma"/>
      <family val="2"/>
    </font>
    <font>
      <u val="single"/>
      <vertAlign val="superscript"/>
      <sz val="8"/>
      <name val="Tahoma"/>
      <family val="2"/>
    </font>
    <font>
      <sz val="8"/>
      <name val="Arial"/>
      <family val="0"/>
    </font>
    <font>
      <sz val="10"/>
      <name val="Symbol"/>
      <family val="1"/>
    </font>
    <font>
      <b/>
      <sz val="8"/>
      <name val="Arial"/>
      <family val="2"/>
    </font>
    <font>
      <sz val="10"/>
      <color indexed="12"/>
      <name val="Tahoma"/>
      <family val="2"/>
    </font>
    <font>
      <sz val="9"/>
      <color indexed="12"/>
      <name val="Arial"/>
      <family val="2"/>
    </font>
    <font>
      <sz val="9"/>
      <name val="Arial"/>
      <family val="2"/>
    </font>
    <font>
      <sz val="10"/>
      <name val="Tahoma"/>
      <family val="2"/>
    </font>
    <font>
      <sz val="8"/>
      <color indexed="8"/>
      <name val="Arial"/>
      <family val="2"/>
    </font>
    <font>
      <b/>
      <u val="single"/>
      <sz val="12"/>
      <name val="Arial"/>
      <family val="2"/>
    </font>
    <font>
      <b/>
      <sz val="9"/>
      <name val="Arial"/>
      <family val="2"/>
    </font>
    <font>
      <vertAlign val="subscript"/>
      <sz val="8"/>
      <name val="Tahoma"/>
      <family val="2"/>
    </font>
    <font>
      <u val="single"/>
      <sz val="8"/>
      <color indexed="10"/>
      <name val="Tahoma"/>
      <family val="2"/>
    </font>
    <font>
      <sz val="8"/>
      <color indexed="10"/>
      <name val="Tahoma"/>
      <family val="2"/>
    </font>
    <font>
      <b/>
      <i/>
      <sz val="10"/>
      <color indexed="10"/>
      <name val="Arial"/>
      <family val="2"/>
    </font>
    <font>
      <b/>
      <u val="single"/>
      <sz val="10"/>
      <color indexed="10"/>
      <name val="Arial"/>
      <family val="2"/>
    </font>
    <font>
      <i/>
      <sz val="9"/>
      <color indexed="10"/>
      <name val="Arial"/>
      <family val="2"/>
    </font>
    <font>
      <i/>
      <u val="single"/>
      <sz val="9"/>
      <color indexed="10"/>
      <name val="Arial"/>
      <family val="2"/>
    </font>
    <font>
      <sz val="10"/>
      <color indexed="8"/>
      <name val="Symbol"/>
      <family val="1"/>
    </font>
    <font>
      <sz val="10"/>
      <color indexed="8"/>
      <name val="Tahoma"/>
      <family val="2"/>
    </font>
  </fonts>
  <fills count="7">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s>
  <borders count="31">
    <border>
      <left/>
      <right/>
      <top/>
      <bottom/>
      <diagonal/>
    </border>
    <border>
      <left>
        <color indexed="63"/>
      </left>
      <right>
        <color indexed="63"/>
      </right>
      <top style="double"/>
      <bottom>
        <color indexed="63"/>
      </bottom>
    </border>
    <border>
      <left style="thin"/>
      <right style="thin"/>
      <top style="thin">
        <color indexed="22"/>
      </top>
      <bottom style="thin">
        <color indexed="22"/>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style="thin"/>
      <top style="thin"/>
      <bottom style="thin">
        <color indexed="2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color indexed="63"/>
      </left>
      <right style="thin">
        <color indexed="22"/>
      </right>
      <top style="thin"/>
      <bottom style="thin">
        <color indexed="22"/>
      </bottom>
    </border>
    <border>
      <left style="thin"/>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color indexed="63"/>
      </left>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color indexed="63"/>
      </left>
      <right style="thin">
        <color indexed="22"/>
      </right>
      <top style="thin">
        <color indexed="22"/>
      </top>
      <bottom style="thin"/>
    </border>
    <border>
      <left style="thin"/>
      <right style="thin"/>
      <top style="thin">
        <color indexed="22"/>
      </top>
      <bottom style="thin"/>
    </border>
    <border>
      <left style="thin"/>
      <right style="thin"/>
      <top>
        <color indexed="63"/>
      </top>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5" fontId="1" fillId="0" borderId="0" applyFont="0" applyFill="0" applyBorder="0" applyAlignment="0" applyProtection="0"/>
    <xf numFmtId="0" fontId="1" fillId="0" borderId="0" applyFont="0" applyFill="0" applyBorder="0" applyAlignment="0" applyProtection="0"/>
    <xf numFmtId="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 fillId="0" borderId="1" applyNumberFormat="0" applyFont="0" applyFill="0" applyAlignment="0" applyProtection="0"/>
  </cellStyleXfs>
  <cellXfs count="246">
    <xf numFmtId="0" fontId="0" fillId="0" borderId="0" xfId="0" applyAlignment="1">
      <alignment/>
    </xf>
    <xf numFmtId="0" fontId="9" fillId="2" borderId="0" xfId="0" applyFont="1" applyFill="1" applyBorder="1" applyAlignment="1" applyProtection="1">
      <alignment/>
      <protection locked="0"/>
    </xf>
    <xf numFmtId="2" fontId="9" fillId="3" borderId="2" xfId="0" applyNumberFormat="1" applyFont="1" applyFill="1" applyBorder="1" applyAlignment="1" applyProtection="1">
      <alignment horizontal="center" vertical="center"/>
      <protection locked="0"/>
    </xf>
    <xf numFmtId="0" fontId="0" fillId="2" borderId="0" xfId="0" applyFill="1" applyAlignment="1">
      <alignment/>
    </xf>
    <xf numFmtId="49" fontId="9" fillId="2" borderId="3" xfId="0" applyNumberFormat="1" applyFont="1" applyFill="1" applyBorder="1" applyAlignment="1" applyProtection="1">
      <alignment horizontal="left"/>
      <protection locked="0"/>
    </xf>
    <xf numFmtId="49" fontId="9" fillId="2" borderId="4" xfId="0" applyNumberFormat="1" applyFont="1" applyFill="1" applyBorder="1" applyAlignment="1" applyProtection="1">
      <alignment/>
      <protection locked="0"/>
    </xf>
    <xf numFmtId="49" fontId="14" fillId="2" borderId="4" xfId="0" applyNumberFormat="1" applyFont="1" applyFill="1" applyBorder="1" applyAlignment="1" applyProtection="1">
      <alignment/>
      <protection locked="0"/>
    </xf>
    <xf numFmtId="49" fontId="14" fillId="2" borderId="5" xfId="0" applyNumberFormat="1" applyFont="1" applyFill="1" applyBorder="1" applyAlignment="1" applyProtection="1">
      <alignment/>
      <protection locked="0"/>
    </xf>
    <xf numFmtId="49" fontId="9" fillId="2" borderId="6" xfId="0" applyNumberFormat="1" applyFont="1" applyFill="1" applyBorder="1" applyAlignment="1" applyProtection="1">
      <alignment horizontal="left"/>
      <protection locked="0"/>
    </xf>
    <xf numFmtId="49" fontId="9" fillId="2" borderId="7" xfId="0" applyNumberFormat="1" applyFont="1" applyFill="1" applyBorder="1" applyAlignment="1" applyProtection="1">
      <alignment horizontal="left" vertical="center" indent="1"/>
      <protection locked="0"/>
    </xf>
    <xf numFmtId="49" fontId="8" fillId="2" borderId="7" xfId="0" applyNumberFormat="1" applyFont="1" applyFill="1" applyBorder="1" applyAlignment="1" applyProtection="1">
      <alignment horizontal="centerContinuous"/>
      <protection locked="0"/>
    </xf>
    <xf numFmtId="49" fontId="8" fillId="2" borderId="8" xfId="0" applyNumberFormat="1" applyFont="1" applyFill="1" applyBorder="1" applyAlignment="1" applyProtection="1">
      <alignment/>
      <protection locked="0"/>
    </xf>
    <xf numFmtId="49" fontId="9" fillId="2" borderId="9" xfId="0" applyNumberFormat="1" applyFont="1" applyFill="1" applyBorder="1" applyAlignment="1" applyProtection="1">
      <alignment/>
      <protection locked="0"/>
    </xf>
    <xf numFmtId="49" fontId="9" fillId="2" borderId="7" xfId="0" applyNumberFormat="1" applyFont="1" applyFill="1" applyBorder="1" applyAlignment="1" applyProtection="1">
      <alignment/>
      <protection locked="0"/>
    </xf>
    <xf numFmtId="49" fontId="9" fillId="2" borderId="8" xfId="0" applyNumberFormat="1" applyFont="1" applyFill="1" applyBorder="1" applyAlignment="1" applyProtection="1">
      <alignment/>
      <protection locked="0"/>
    </xf>
    <xf numFmtId="0" fontId="8" fillId="2" borderId="0" xfId="0" applyFont="1" applyFill="1" applyBorder="1" applyAlignment="1" applyProtection="1">
      <alignment horizontal="center"/>
      <protection locked="0"/>
    </xf>
    <xf numFmtId="0" fontId="9" fillId="2" borderId="0" xfId="0" applyFont="1" applyFill="1" applyBorder="1" applyAlignment="1" applyProtection="1">
      <alignment/>
      <protection locked="0"/>
    </xf>
    <xf numFmtId="14" fontId="9" fillId="2" borderId="10" xfId="0" applyNumberFormat="1" applyFont="1" applyFill="1" applyBorder="1" applyAlignment="1" applyProtection="1">
      <alignment/>
      <protection locked="0"/>
    </xf>
    <xf numFmtId="18" fontId="9" fillId="2" borderId="10" xfId="0" applyNumberFormat="1" applyFont="1" applyFill="1" applyBorder="1" applyAlignment="1" applyProtection="1">
      <alignment/>
      <protection locked="0"/>
    </xf>
    <xf numFmtId="0" fontId="6" fillId="4" borderId="6" xfId="0" applyFont="1" applyFill="1" applyBorder="1" applyAlignment="1">
      <alignment horizontal="centerContinuous"/>
    </xf>
    <xf numFmtId="0" fontId="0" fillId="4" borderId="7" xfId="0" applyFill="1" applyBorder="1" applyAlignment="1">
      <alignment horizontal="centerContinuous"/>
    </xf>
    <xf numFmtId="0" fontId="0" fillId="4" borderId="8" xfId="0" applyFill="1" applyBorder="1" applyAlignment="1">
      <alignment horizontal="centerContinuous"/>
    </xf>
    <xf numFmtId="0" fontId="31" fillId="3" borderId="11" xfId="0" applyFont="1" applyFill="1" applyBorder="1" applyAlignment="1" applyProtection="1">
      <alignment horizontal="center"/>
      <protection locked="0"/>
    </xf>
    <xf numFmtId="2" fontId="9" fillId="3" borderId="2" xfId="0" applyNumberFormat="1" applyFont="1" applyFill="1" applyBorder="1" applyAlignment="1" applyProtection="1">
      <alignment horizontal="center"/>
      <protection locked="0"/>
    </xf>
    <xf numFmtId="0" fontId="6" fillId="4" borderId="12" xfId="0" applyFont="1" applyFill="1" applyBorder="1" applyAlignment="1" applyProtection="1">
      <alignment horizontal="centerContinuous"/>
      <protection hidden="1"/>
    </xf>
    <xf numFmtId="0" fontId="0" fillId="4" borderId="13" xfId="0" applyFill="1" applyBorder="1" applyAlignment="1" applyProtection="1">
      <alignment horizontal="centerContinuous"/>
      <protection hidden="1"/>
    </xf>
    <xf numFmtId="0" fontId="7" fillId="4" borderId="13" xfId="0" applyFont="1" applyFill="1" applyBorder="1" applyAlignment="1" applyProtection="1">
      <alignment horizontal="centerContinuous"/>
      <protection hidden="1"/>
    </xf>
    <xf numFmtId="0" fontId="0" fillId="4" borderId="14" xfId="0" applyFill="1" applyBorder="1" applyAlignment="1" applyProtection="1">
      <alignment horizontal="centerContinuous"/>
      <protection hidden="1"/>
    </xf>
    <xf numFmtId="0" fontId="9" fillId="2" borderId="0" xfId="0" applyFont="1" applyFill="1" applyBorder="1" applyAlignment="1" applyProtection="1">
      <alignment/>
      <protection hidden="1"/>
    </xf>
    <xf numFmtId="0" fontId="11" fillId="4" borderId="15" xfId="0" applyFont="1" applyFill="1" applyBorder="1" applyAlignment="1" applyProtection="1">
      <alignment horizontal="centerContinuous"/>
      <protection hidden="1"/>
    </xf>
    <xf numFmtId="0" fontId="11" fillId="4" borderId="0" xfId="0" applyFont="1" applyFill="1" applyBorder="1" applyAlignment="1" applyProtection="1">
      <alignment horizontal="centerContinuous"/>
      <protection hidden="1"/>
    </xf>
    <xf numFmtId="0" fontId="11" fillId="4" borderId="3" xfId="0" applyFont="1" applyFill="1" applyBorder="1" applyAlignment="1" applyProtection="1">
      <alignment horizontal="centerContinuous"/>
      <protection hidden="1"/>
    </xf>
    <xf numFmtId="0" fontId="12" fillId="2" borderId="0" xfId="0" applyFont="1" applyFill="1" applyBorder="1" applyAlignment="1" applyProtection="1">
      <alignment/>
      <protection hidden="1"/>
    </xf>
    <xf numFmtId="0" fontId="12" fillId="2" borderId="9" xfId="0" applyFont="1" applyFill="1" applyBorder="1" applyAlignment="1" applyProtection="1">
      <alignment horizontal="center"/>
      <protection hidden="1"/>
    </xf>
    <xf numFmtId="0" fontId="12" fillId="2" borderId="10" xfId="0" applyFont="1" applyFill="1" applyBorder="1" applyAlignment="1" applyProtection="1">
      <alignment/>
      <protection hidden="1"/>
    </xf>
    <xf numFmtId="0" fontId="12" fillId="2" borderId="10" xfId="0" applyFont="1" applyFill="1" applyBorder="1" applyAlignment="1" applyProtection="1">
      <alignment/>
      <protection hidden="1"/>
    </xf>
    <xf numFmtId="2" fontId="9" fillId="2" borderId="0" xfId="0" applyNumberFormat="1" applyFont="1" applyFill="1" applyBorder="1" applyAlignment="1" applyProtection="1">
      <alignment horizontal="center"/>
      <protection hidden="1"/>
    </xf>
    <xf numFmtId="0" fontId="0" fillId="2" borderId="0" xfId="0" applyFill="1" applyBorder="1" applyAlignment="1" applyProtection="1">
      <alignment horizontal="left"/>
      <protection hidden="1"/>
    </xf>
    <xf numFmtId="0" fontId="0" fillId="2" borderId="0" xfId="0" applyFill="1" applyBorder="1" applyAlignment="1" applyProtection="1">
      <alignment/>
      <protection hidden="1"/>
    </xf>
    <xf numFmtId="0" fontId="0" fillId="2" borderId="10" xfId="0" applyFill="1" applyBorder="1" applyAlignment="1" applyProtection="1">
      <alignment/>
      <protection hidden="1"/>
    </xf>
    <xf numFmtId="0" fontId="0" fillId="2" borderId="15" xfId="0" applyFont="1" applyFill="1" applyBorder="1" applyAlignment="1" applyProtection="1">
      <alignment/>
      <protection hidden="1"/>
    </xf>
    <xf numFmtId="0" fontId="0" fillId="2" borderId="0" xfId="0" applyFill="1" applyBorder="1" applyAlignment="1" applyProtection="1">
      <alignment horizontal="right"/>
      <protection hidden="1"/>
    </xf>
    <xf numFmtId="0" fontId="0" fillId="2" borderId="0" xfId="0" applyFill="1" applyBorder="1" applyAlignment="1" applyProtection="1">
      <alignment/>
      <protection hidden="1"/>
    </xf>
    <xf numFmtId="0" fontId="0" fillId="2" borderId="15" xfId="0" applyFill="1" applyBorder="1" applyAlignment="1" applyProtection="1">
      <alignment/>
      <protection hidden="1"/>
    </xf>
    <xf numFmtId="0" fontId="16" fillId="2" borderId="15" xfId="0" applyFont="1" applyFill="1" applyBorder="1" applyAlignment="1" applyProtection="1">
      <alignment/>
      <protection hidden="1"/>
    </xf>
    <xf numFmtId="0" fontId="0" fillId="2" borderId="0" xfId="0" applyFill="1" applyBorder="1" applyAlignment="1" applyProtection="1">
      <alignment horizontal="centerContinuous"/>
      <protection hidden="1"/>
    </xf>
    <xf numFmtId="0" fontId="0" fillId="2" borderId="15" xfId="0" applyFill="1" applyBorder="1" applyAlignment="1" applyProtection="1">
      <alignment horizontal="right"/>
      <protection hidden="1"/>
    </xf>
    <xf numFmtId="0" fontId="0" fillId="2" borderId="3" xfId="0" applyFill="1" applyBorder="1" applyAlignment="1" applyProtection="1">
      <alignment/>
      <protection hidden="1"/>
    </xf>
    <xf numFmtId="0" fontId="0" fillId="2" borderId="4" xfId="0" applyFill="1" applyBorder="1" applyAlignment="1" applyProtection="1">
      <alignment/>
      <protection hidden="1"/>
    </xf>
    <xf numFmtId="0" fontId="0" fillId="2" borderId="5" xfId="0" applyFill="1" applyBorder="1" applyAlignment="1" applyProtection="1">
      <alignment/>
      <protection hidden="1"/>
    </xf>
    <xf numFmtId="0" fontId="0" fillId="2" borderId="0" xfId="0" applyFill="1" applyAlignment="1" applyProtection="1">
      <alignment/>
      <protection hidden="1"/>
    </xf>
    <xf numFmtId="0" fontId="0" fillId="2" borderId="16" xfId="0" applyFill="1" applyBorder="1" applyAlignment="1" applyProtection="1">
      <alignment horizontal="center"/>
      <protection hidden="1"/>
    </xf>
    <xf numFmtId="0" fontId="36" fillId="2" borderId="0" xfId="0" applyFont="1" applyFill="1" applyAlignment="1">
      <alignment horizontal="centerContinuous"/>
    </xf>
    <xf numFmtId="0" fontId="33" fillId="2" borderId="0" xfId="0" applyFont="1" applyFill="1" applyAlignment="1">
      <alignment horizontal="centerContinuous"/>
    </xf>
    <xf numFmtId="0" fontId="33" fillId="2" borderId="0" xfId="0" applyFont="1" applyFill="1" applyAlignment="1">
      <alignment/>
    </xf>
    <xf numFmtId="0" fontId="16" fillId="2" borderId="0" xfId="0" applyFont="1" applyFill="1" applyAlignment="1">
      <alignment/>
    </xf>
    <xf numFmtId="0" fontId="7" fillId="2" borderId="6" xfId="0" applyFont="1" applyFill="1" applyBorder="1" applyAlignment="1">
      <alignment horizontal="centerContinuous"/>
    </xf>
    <xf numFmtId="0" fontId="37" fillId="2" borderId="7" xfId="0" applyFont="1" applyFill="1" applyBorder="1" applyAlignment="1">
      <alignment horizontal="centerContinuous"/>
    </xf>
    <xf numFmtId="0" fontId="37" fillId="2" borderId="8" xfId="0" applyFont="1" applyFill="1" applyBorder="1" applyAlignment="1">
      <alignment horizontal="centerContinuous"/>
    </xf>
    <xf numFmtId="0" fontId="7" fillId="2" borderId="7" xfId="0" applyFont="1" applyFill="1" applyBorder="1" applyAlignment="1">
      <alignment horizontal="centerContinuous"/>
    </xf>
    <xf numFmtId="0" fontId="33" fillId="2" borderId="17" xfId="0" applyFont="1" applyFill="1" applyBorder="1" applyAlignment="1">
      <alignment horizontal="centerContinuous"/>
    </xf>
    <xf numFmtId="0" fontId="33" fillId="2" borderId="18" xfId="0" applyFont="1" applyFill="1" applyBorder="1" applyAlignment="1">
      <alignment horizontal="centerContinuous"/>
    </xf>
    <xf numFmtId="0" fontId="0" fillId="2" borderId="19" xfId="0" applyFill="1" applyBorder="1" applyAlignment="1">
      <alignment horizontal="centerContinuous"/>
    </xf>
    <xf numFmtId="0" fontId="33" fillId="2" borderId="20" xfId="0" applyFont="1" applyFill="1" applyBorder="1" applyAlignment="1">
      <alignment horizontal="centerContinuous"/>
    </xf>
    <xf numFmtId="0" fontId="33" fillId="2" borderId="19" xfId="0" applyFont="1" applyFill="1" applyBorder="1" applyAlignment="1">
      <alignment horizontal="centerContinuous"/>
    </xf>
    <xf numFmtId="0" fontId="33" fillId="2" borderId="21" xfId="0" applyFont="1" applyFill="1" applyBorder="1" applyAlignment="1">
      <alignment horizontal="centerContinuous"/>
    </xf>
    <xf numFmtId="0" fontId="33" fillId="2" borderId="22" xfId="0" applyFont="1" applyFill="1" applyBorder="1" applyAlignment="1">
      <alignment horizontal="centerContinuous"/>
    </xf>
    <xf numFmtId="0" fontId="33" fillId="2" borderId="23" xfId="0" applyFont="1" applyFill="1" applyBorder="1" applyAlignment="1">
      <alignment horizontal="centerContinuous"/>
    </xf>
    <xf numFmtId="0" fontId="33" fillId="2" borderId="24" xfId="0" applyFont="1" applyFill="1" applyBorder="1" applyAlignment="1">
      <alignment horizontal="centerContinuous"/>
    </xf>
    <xf numFmtId="0" fontId="33" fillId="2" borderId="25" xfId="0" applyFont="1" applyFill="1" applyBorder="1" applyAlignment="1">
      <alignment horizontal="centerContinuous"/>
    </xf>
    <xf numFmtId="0" fontId="33" fillId="2" borderId="26" xfId="0" applyFont="1" applyFill="1" applyBorder="1" applyAlignment="1">
      <alignment horizontal="centerContinuous"/>
    </xf>
    <xf numFmtId="0" fontId="33" fillId="2" borderId="27" xfId="0" applyFont="1" applyFill="1" applyBorder="1" applyAlignment="1">
      <alignment horizontal="centerContinuous"/>
    </xf>
    <xf numFmtId="0" fontId="33" fillId="2" borderId="28" xfId="0" applyFont="1" applyFill="1" applyBorder="1" applyAlignment="1">
      <alignment horizontal="centerContinuous"/>
    </xf>
    <xf numFmtId="0" fontId="6" fillId="4" borderId="13" xfId="0" applyFont="1" applyFill="1" applyBorder="1" applyAlignment="1" applyProtection="1">
      <alignment horizontal="centerContinuous"/>
      <protection hidden="1"/>
    </xf>
    <xf numFmtId="0" fontId="8" fillId="2" borderId="0" xfId="0" applyFont="1" applyFill="1" applyBorder="1" applyAlignment="1" applyProtection="1">
      <alignment horizontal="right"/>
      <protection hidden="1"/>
    </xf>
    <xf numFmtId="0" fontId="9" fillId="2" borderId="0" xfId="0" applyFont="1" applyFill="1" applyBorder="1" applyAlignment="1" applyProtection="1">
      <alignment/>
      <protection hidden="1"/>
    </xf>
    <xf numFmtId="0" fontId="5" fillId="2" borderId="0" xfId="0" applyFont="1" applyFill="1" applyBorder="1" applyAlignment="1" applyProtection="1">
      <alignment/>
      <protection hidden="1"/>
    </xf>
    <xf numFmtId="0" fontId="5" fillId="2" borderId="0" xfId="0" applyFont="1" applyFill="1" applyBorder="1" applyAlignment="1" applyProtection="1">
      <alignment/>
      <protection hidden="1"/>
    </xf>
    <xf numFmtId="0" fontId="0" fillId="2" borderId="0" xfId="0" applyFill="1" applyAlignment="1" applyProtection="1">
      <alignment horizontal="right"/>
      <protection hidden="1"/>
    </xf>
    <xf numFmtId="0" fontId="13" fillId="4" borderId="0" xfId="0" applyFont="1" applyFill="1" applyBorder="1" applyAlignment="1" applyProtection="1">
      <alignment horizontal="centerContinuous"/>
      <protection hidden="1"/>
    </xf>
    <xf numFmtId="0" fontId="11" fillId="4" borderId="10" xfId="0" applyFont="1" applyFill="1" applyBorder="1" applyAlignment="1" applyProtection="1">
      <alignment horizontal="centerContinuous"/>
      <protection hidden="1"/>
    </xf>
    <xf numFmtId="0" fontId="12" fillId="2" borderId="0" xfId="0" applyFont="1" applyFill="1" applyBorder="1" applyAlignment="1" applyProtection="1">
      <alignment/>
      <protection hidden="1"/>
    </xf>
    <xf numFmtId="0" fontId="11" fillId="4" borderId="4" xfId="0" applyFont="1" applyFill="1" applyBorder="1" applyAlignment="1" applyProtection="1">
      <alignment horizontal="centerContinuous"/>
      <protection hidden="1"/>
    </xf>
    <xf numFmtId="0" fontId="11" fillId="4" borderId="5" xfId="0" applyFont="1" applyFill="1" applyBorder="1" applyAlignment="1" applyProtection="1">
      <alignment horizontal="centerContinuous"/>
      <protection hidden="1"/>
    </xf>
    <xf numFmtId="164" fontId="31" fillId="2" borderId="0" xfId="0" applyNumberFormat="1" applyFont="1" applyFill="1" applyBorder="1" applyAlignment="1" applyProtection="1">
      <alignment horizontal="center"/>
      <protection hidden="1"/>
    </xf>
    <xf numFmtId="0" fontId="31" fillId="5" borderId="0" xfId="0" applyFont="1" applyFill="1" applyBorder="1" applyAlignment="1" applyProtection="1">
      <alignment horizontal="right"/>
      <protection hidden="1"/>
    </xf>
    <xf numFmtId="0" fontId="9" fillId="5"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9" fillId="5" borderId="0" xfId="0" applyFont="1" applyFill="1" applyBorder="1" applyAlignment="1" applyProtection="1">
      <alignment horizontal="center"/>
      <protection hidden="1"/>
    </xf>
    <xf numFmtId="0" fontId="9" fillId="5" borderId="0" xfId="0" applyFont="1" applyFill="1" applyBorder="1" applyAlignment="1" applyProtection="1">
      <alignment/>
      <protection hidden="1"/>
    </xf>
    <xf numFmtId="0" fontId="9" fillId="2" borderId="0" xfId="0" applyFont="1" applyFill="1" applyBorder="1" applyAlignment="1" applyProtection="1">
      <alignment horizontal="center"/>
      <protection hidden="1"/>
    </xf>
    <xf numFmtId="0" fontId="9" fillId="2" borderId="0" xfId="0" applyFont="1" applyFill="1" applyBorder="1" applyAlignment="1" applyProtection="1">
      <alignment/>
      <protection hidden="1"/>
    </xf>
    <xf numFmtId="164" fontId="15" fillId="2" borderId="0" xfId="0" applyNumberFormat="1" applyFont="1" applyFill="1" applyBorder="1" applyAlignment="1" applyProtection="1">
      <alignment horizontal="right"/>
      <protection hidden="1"/>
    </xf>
    <xf numFmtId="0" fontId="15" fillId="5" borderId="0" xfId="0" applyFont="1" applyFill="1" applyBorder="1" applyAlignment="1" applyProtection="1">
      <alignment horizontal="right"/>
      <protection hidden="1"/>
    </xf>
    <xf numFmtId="0" fontId="15" fillId="2" borderId="0" xfId="0" applyFont="1" applyFill="1" applyBorder="1" applyAlignment="1" applyProtection="1">
      <alignment horizontal="left"/>
      <protection hidden="1"/>
    </xf>
    <xf numFmtId="0" fontId="0" fillId="2" borderId="9" xfId="0" applyFill="1" applyBorder="1" applyAlignment="1" applyProtection="1">
      <alignment horizontal="center"/>
      <protection hidden="1"/>
    </xf>
    <xf numFmtId="0" fontId="12" fillId="2" borderId="7" xfId="0" applyFont="1" applyFill="1" applyBorder="1" applyAlignment="1" applyProtection="1">
      <alignment horizontal="center"/>
      <protection hidden="1"/>
    </xf>
    <xf numFmtId="0" fontId="9" fillId="2" borderId="0" xfId="0" applyFont="1" applyFill="1" applyBorder="1" applyAlignment="1" applyProtection="1">
      <alignment horizontal="right"/>
      <protection hidden="1"/>
    </xf>
    <xf numFmtId="0" fontId="9" fillId="5" borderId="0" xfId="0" applyFont="1" applyFill="1" applyBorder="1" applyAlignment="1" applyProtection="1">
      <alignment horizontal="right"/>
      <protection hidden="1"/>
    </xf>
    <xf numFmtId="0" fontId="9" fillId="2" borderId="0" xfId="0" applyFont="1" applyFill="1" applyAlignment="1" applyProtection="1">
      <alignment/>
      <protection hidden="1"/>
    </xf>
    <xf numFmtId="0" fontId="10" fillId="2" borderId="0" xfId="0" applyFont="1" applyFill="1" applyBorder="1" applyAlignment="1" applyProtection="1">
      <alignment horizontal="left"/>
      <protection hidden="1"/>
    </xf>
    <xf numFmtId="0" fontId="9" fillId="2" borderId="0" xfId="0" applyFont="1" applyFill="1" applyBorder="1" applyAlignment="1" applyProtection="1">
      <alignment horizontal="right" vertical="center"/>
      <protection hidden="1"/>
    </xf>
    <xf numFmtId="0" fontId="9" fillId="2" borderId="0" xfId="0" applyFont="1" applyFill="1" applyBorder="1" applyAlignment="1" applyProtection="1">
      <alignment horizontal="center" vertical="center"/>
      <protection hidden="1"/>
    </xf>
    <xf numFmtId="0" fontId="9" fillId="2" borderId="0" xfId="0" applyFont="1" applyFill="1" applyAlignment="1" applyProtection="1">
      <alignment horizontal="right"/>
      <protection hidden="1"/>
    </xf>
    <xf numFmtId="0" fontId="9" fillId="2" borderId="0" xfId="0" applyFont="1" applyFill="1" applyAlignment="1" applyProtection="1">
      <alignment horizontal="left"/>
      <protection hidden="1"/>
    </xf>
    <xf numFmtId="0" fontId="28" fillId="2" borderId="0" xfId="0" applyFont="1" applyFill="1" applyBorder="1" applyAlignment="1" applyProtection="1">
      <alignment/>
      <protection hidden="1"/>
    </xf>
    <xf numFmtId="10" fontId="9" fillId="2" borderId="0" xfId="0" applyNumberFormat="1" applyFont="1" applyFill="1" applyBorder="1" applyAlignment="1" applyProtection="1">
      <alignment horizontal="center"/>
      <protection hidden="1"/>
    </xf>
    <xf numFmtId="0" fontId="0" fillId="5" borderId="0" xfId="0" applyFill="1" applyBorder="1" applyAlignment="1" applyProtection="1">
      <alignment horizontal="right"/>
      <protection hidden="1"/>
    </xf>
    <xf numFmtId="0" fontId="28" fillId="5" borderId="0" xfId="0" applyFont="1" applyFill="1" applyBorder="1" applyAlignment="1" applyProtection="1">
      <alignment horizontal="left"/>
      <protection hidden="1"/>
    </xf>
    <xf numFmtId="0" fontId="0" fillId="2" borderId="0" xfId="0" applyFont="1" applyFill="1" applyBorder="1" applyAlignment="1" applyProtection="1">
      <alignment horizontal="center"/>
      <protection hidden="1"/>
    </xf>
    <xf numFmtId="0" fontId="9" fillId="2" borderId="10" xfId="0" applyFont="1" applyFill="1" applyBorder="1" applyAlignment="1" applyProtection="1">
      <alignment horizontal="center"/>
      <protection hidden="1"/>
    </xf>
    <xf numFmtId="2" fontId="9" fillId="2" borderId="0" xfId="0" applyNumberFormat="1" applyFont="1" applyFill="1" applyBorder="1" applyAlignment="1" applyProtection="1">
      <alignment horizontal="center" vertical="center"/>
      <protection hidden="1"/>
    </xf>
    <xf numFmtId="0" fontId="0" fillId="5" borderId="0" xfId="0" applyFill="1" applyBorder="1" applyAlignment="1" applyProtection="1">
      <alignment/>
      <protection hidden="1"/>
    </xf>
    <xf numFmtId="0" fontId="9" fillId="5" borderId="0" xfId="0" applyFont="1" applyFill="1" applyBorder="1" applyAlignment="1" applyProtection="1">
      <alignment/>
      <protection hidden="1"/>
    </xf>
    <xf numFmtId="0" fontId="28" fillId="5" borderId="0" xfId="0" applyFont="1" applyFill="1" applyBorder="1" applyAlignment="1" applyProtection="1">
      <alignment horizontal="center"/>
      <protection hidden="1"/>
    </xf>
    <xf numFmtId="164" fontId="9" fillId="2" borderId="0" xfId="0" applyNumberFormat="1" applyFont="1" applyFill="1" applyBorder="1" applyAlignment="1" applyProtection="1">
      <alignment horizontal="center" vertical="center"/>
      <protection hidden="1"/>
    </xf>
    <xf numFmtId="0" fontId="0" fillId="5" borderId="0" xfId="0" applyFill="1" applyBorder="1" applyAlignment="1" applyProtection="1">
      <alignment horizontal="center"/>
      <protection hidden="1"/>
    </xf>
    <xf numFmtId="0" fontId="9" fillId="2" borderId="0" xfId="0" applyFont="1" applyFill="1" applyBorder="1" applyAlignment="1" applyProtection="1">
      <alignment horizontal="right" vertical="center"/>
      <protection hidden="1"/>
    </xf>
    <xf numFmtId="164" fontId="9" fillId="2" borderId="0" xfId="0" applyNumberFormat="1" applyFont="1" applyFill="1" applyBorder="1" applyAlignment="1" applyProtection="1">
      <alignment horizontal="right" vertical="center"/>
      <protection hidden="1"/>
    </xf>
    <xf numFmtId="2" fontId="9" fillId="2" borderId="0" xfId="0" applyNumberFormat="1" applyFont="1" applyFill="1" applyBorder="1" applyAlignment="1" applyProtection="1">
      <alignment horizontal="center" vertical="center"/>
      <protection hidden="1"/>
    </xf>
    <xf numFmtId="0" fontId="9" fillId="2" borderId="0" xfId="0" applyFont="1" applyFill="1" applyBorder="1" applyAlignment="1" applyProtection="1">
      <alignment/>
      <protection hidden="1"/>
    </xf>
    <xf numFmtId="2" fontId="9" fillId="2" borderId="0" xfId="0" applyNumberFormat="1" applyFont="1" applyFill="1" applyBorder="1" applyAlignment="1" applyProtection="1">
      <alignment horizontal="center"/>
      <protection hidden="1"/>
    </xf>
    <xf numFmtId="0" fontId="9" fillId="2" borderId="0" xfId="0" applyFont="1" applyFill="1" applyBorder="1" applyAlignment="1" applyProtection="1">
      <alignment horizontal="left"/>
      <protection hidden="1"/>
    </xf>
    <xf numFmtId="0" fontId="0" fillId="5" borderId="0" xfId="0" applyFont="1" applyFill="1" applyBorder="1" applyAlignment="1" applyProtection="1">
      <alignment horizontal="right"/>
      <protection hidden="1"/>
    </xf>
    <xf numFmtId="0" fontId="28" fillId="5" borderId="0" xfId="0" applyFont="1" applyFill="1" applyBorder="1" applyAlignment="1" applyProtection="1">
      <alignment horizontal="left"/>
      <protection hidden="1"/>
    </xf>
    <xf numFmtId="0" fontId="9" fillId="2" borderId="10" xfId="0" applyFont="1" applyFill="1" applyBorder="1" applyAlignment="1" applyProtection="1">
      <alignment/>
      <protection hidden="1"/>
    </xf>
    <xf numFmtId="2" fontId="9" fillId="5" borderId="2" xfId="0" applyNumberFormat="1" applyFont="1" applyFill="1" applyBorder="1" applyAlignment="1" applyProtection="1">
      <alignment horizontal="center" vertical="center"/>
      <protection hidden="1"/>
    </xf>
    <xf numFmtId="0" fontId="0" fillId="5" borderId="0" xfId="0" applyFill="1" applyBorder="1" applyAlignment="1" applyProtection="1">
      <alignment horizontal="center"/>
      <protection hidden="1"/>
    </xf>
    <xf numFmtId="0" fontId="12" fillId="2" borderId="0" xfId="0" applyFont="1" applyFill="1" applyBorder="1" applyAlignment="1" applyProtection="1">
      <alignment horizontal="left"/>
      <protection hidden="1"/>
    </xf>
    <xf numFmtId="0" fontId="0" fillId="2" borderId="15" xfId="0" applyFont="1" applyFill="1" applyBorder="1" applyAlignment="1" applyProtection="1">
      <alignment/>
      <protection hidden="1"/>
    </xf>
    <xf numFmtId="0" fontId="12" fillId="2" borderId="0" xfId="0" applyFont="1" applyFill="1" applyBorder="1" applyAlignment="1" applyProtection="1">
      <alignment horizontal="right"/>
      <protection hidden="1"/>
    </xf>
    <xf numFmtId="2" fontId="9" fillId="2" borderId="2" xfId="0" applyNumberFormat="1" applyFont="1" applyFill="1" applyBorder="1" applyAlignment="1" applyProtection="1">
      <alignment horizontal="center"/>
      <protection hidden="1"/>
    </xf>
    <xf numFmtId="0" fontId="28" fillId="2" borderId="0" xfId="0" applyFont="1" applyFill="1" applyBorder="1" applyAlignment="1" applyProtection="1">
      <alignment horizontal="left"/>
      <protection hidden="1"/>
    </xf>
    <xf numFmtId="0" fontId="18" fillId="2" borderId="0" xfId="0" applyFont="1" applyFill="1" applyBorder="1" applyAlignment="1" applyProtection="1">
      <alignment/>
      <protection hidden="1"/>
    </xf>
    <xf numFmtId="0" fontId="12" fillId="2" borderId="10" xfId="0" applyFont="1" applyFill="1" applyBorder="1" applyAlignment="1" applyProtection="1">
      <alignment/>
      <protection hidden="1"/>
    </xf>
    <xf numFmtId="0" fontId="19" fillId="2" borderId="0" xfId="0" applyFont="1" applyFill="1" applyBorder="1" applyAlignment="1" applyProtection="1">
      <alignment horizontal="left"/>
      <protection hidden="1"/>
    </xf>
    <xf numFmtId="11" fontId="9" fillId="2" borderId="0" xfId="0" applyNumberFormat="1" applyFont="1" applyFill="1" applyBorder="1" applyAlignment="1" applyProtection="1">
      <alignment horizontal="left" vertical="center"/>
      <protection hidden="1"/>
    </xf>
    <xf numFmtId="11" fontId="9" fillId="2" borderId="0" xfId="0" applyNumberFormat="1" applyFont="1" applyFill="1" applyBorder="1" applyAlignment="1" applyProtection="1">
      <alignment horizontal="left"/>
      <protection hidden="1"/>
    </xf>
    <xf numFmtId="164" fontId="9" fillId="2" borderId="0" xfId="0" applyNumberFormat="1" applyFont="1" applyFill="1" applyBorder="1" applyAlignment="1" applyProtection="1">
      <alignment horizontal="right"/>
      <protection hidden="1"/>
    </xf>
    <xf numFmtId="164" fontId="9" fillId="2" borderId="0" xfId="0" applyNumberFormat="1" applyFont="1" applyFill="1" applyBorder="1" applyAlignment="1" applyProtection="1">
      <alignment horizontal="right"/>
      <protection hidden="1"/>
    </xf>
    <xf numFmtId="2" fontId="9" fillId="2" borderId="0" xfId="0" applyNumberFormat="1" applyFont="1" applyFill="1" applyBorder="1" applyAlignment="1" applyProtection="1">
      <alignment horizontal="left"/>
      <protection hidden="1"/>
    </xf>
    <xf numFmtId="0" fontId="0" fillId="2" borderId="0" xfId="0" applyFont="1" applyFill="1" applyBorder="1" applyAlignment="1" applyProtection="1">
      <alignment horizontal="right"/>
      <protection hidden="1"/>
    </xf>
    <xf numFmtId="0" fontId="9" fillId="2" borderId="0" xfId="0" applyFont="1" applyFill="1" applyBorder="1" applyAlignment="1" applyProtection="1">
      <alignment horizontal="left" vertical="center"/>
      <protection hidden="1"/>
    </xf>
    <xf numFmtId="0" fontId="0" fillId="2" borderId="15" xfId="0" applyFont="1" applyFill="1" applyBorder="1" applyAlignment="1" applyProtection="1">
      <alignment/>
      <protection hidden="1"/>
    </xf>
    <xf numFmtId="0" fontId="0" fillId="2" borderId="0" xfId="0" applyFont="1" applyFill="1" applyBorder="1" applyAlignment="1" applyProtection="1">
      <alignment vertical="center"/>
      <protection hidden="1"/>
    </xf>
    <xf numFmtId="2" fontId="0" fillId="2" borderId="0" xfId="0" applyNumberFormat="1" applyFill="1" applyBorder="1" applyAlignment="1" applyProtection="1">
      <alignment horizontal="center" vertical="center"/>
      <protection hidden="1"/>
    </xf>
    <xf numFmtId="0" fontId="12" fillId="2" borderId="0" xfId="0" applyFont="1" applyFill="1" applyBorder="1" applyAlignment="1" applyProtection="1">
      <alignment horizontal="left" vertical="center"/>
      <protection hidden="1"/>
    </xf>
    <xf numFmtId="0" fontId="32" fillId="2" borderId="0" xfId="0" applyFont="1" applyFill="1" applyBorder="1" applyAlignment="1" applyProtection="1">
      <alignment/>
      <protection hidden="1"/>
    </xf>
    <xf numFmtId="0" fontId="12" fillId="2" borderId="0" xfId="0" applyFont="1" applyFill="1" applyBorder="1" applyAlignment="1" applyProtection="1">
      <alignment horizontal="left"/>
      <protection hidden="1"/>
    </xf>
    <xf numFmtId="0" fontId="0" fillId="2" borderId="0" xfId="0" applyFont="1" applyFill="1" applyBorder="1" applyAlignment="1" applyProtection="1">
      <alignment/>
      <protection hidden="1"/>
    </xf>
    <xf numFmtId="164" fontId="12" fillId="2" borderId="0" xfId="0" applyNumberFormat="1" applyFont="1" applyFill="1" applyBorder="1" applyAlignment="1" applyProtection="1">
      <alignment horizontal="center"/>
      <protection hidden="1"/>
    </xf>
    <xf numFmtId="0" fontId="20" fillId="2" borderId="0" xfId="0" applyFont="1" applyFill="1" applyBorder="1" applyAlignment="1" applyProtection="1">
      <alignment horizontal="right" vertical="center"/>
      <protection hidden="1"/>
    </xf>
    <xf numFmtId="0" fontId="9" fillId="2" borderId="0" xfId="0" applyFont="1" applyFill="1" applyBorder="1" applyAlignment="1" applyProtection="1">
      <alignment horizontal="right"/>
      <protection hidden="1"/>
    </xf>
    <xf numFmtId="0" fontId="9" fillId="2" borderId="0" xfId="0" applyFont="1" applyFill="1" applyBorder="1" applyAlignment="1" applyProtection="1">
      <alignment horizontal="center"/>
      <protection hidden="1"/>
    </xf>
    <xf numFmtId="0" fontId="12" fillId="2" borderId="0" xfId="0" applyFont="1" applyFill="1" applyBorder="1" applyAlignment="1" applyProtection="1">
      <alignment/>
      <protection hidden="1"/>
    </xf>
    <xf numFmtId="0" fontId="32" fillId="2" borderId="0" xfId="0" applyFont="1" applyFill="1" applyBorder="1" applyAlignment="1" applyProtection="1">
      <alignment/>
      <protection hidden="1"/>
    </xf>
    <xf numFmtId="0" fontId="12" fillId="2" borderId="10" xfId="0" applyFont="1" applyFill="1" applyBorder="1" applyAlignment="1" applyProtection="1">
      <alignment horizontal="left"/>
      <protection hidden="1"/>
    </xf>
    <xf numFmtId="0" fontId="32" fillId="2" borderId="15" xfId="0" applyFont="1" applyFill="1" applyBorder="1" applyAlignment="1" applyProtection="1">
      <alignment horizontal="right"/>
      <protection hidden="1"/>
    </xf>
    <xf numFmtId="0" fontId="0" fillId="2" borderId="0" xfId="0" applyFont="1" applyFill="1" applyBorder="1" applyAlignment="1" applyProtection="1">
      <alignment horizontal="right" vertical="center"/>
      <protection hidden="1"/>
    </xf>
    <xf numFmtId="0" fontId="12" fillId="2" borderId="0" xfId="0" applyFont="1" applyFill="1" applyBorder="1" applyAlignment="1" applyProtection="1">
      <alignment horizontal="center" vertical="center"/>
      <protection hidden="1"/>
    </xf>
    <xf numFmtId="0" fontId="0" fillId="2" borderId="0" xfId="0" applyFont="1" applyFill="1" applyBorder="1" applyAlignment="1" applyProtection="1">
      <alignment horizontal="center" vertical="center"/>
      <protection hidden="1"/>
    </xf>
    <xf numFmtId="2" fontId="14" fillId="2" borderId="0" xfId="0" applyNumberFormat="1" applyFont="1" applyFill="1" applyBorder="1" applyAlignment="1" applyProtection="1">
      <alignment horizontal="center" vertical="center"/>
      <protection hidden="1"/>
    </xf>
    <xf numFmtId="0" fontId="32" fillId="2" borderId="0" xfId="0" applyFont="1" applyFill="1" applyBorder="1" applyAlignment="1" applyProtection="1">
      <alignment horizontal="right" vertical="center"/>
      <protection hidden="1"/>
    </xf>
    <xf numFmtId="0" fontId="32" fillId="2" borderId="0" xfId="0" applyFont="1" applyFill="1" applyBorder="1" applyAlignment="1" applyProtection="1">
      <alignment horizontal="left" vertical="center"/>
      <protection hidden="1"/>
    </xf>
    <xf numFmtId="2" fontId="12" fillId="2" borderId="0" xfId="0" applyNumberFormat="1" applyFont="1" applyFill="1" applyBorder="1" applyAlignment="1" applyProtection="1">
      <alignment horizontal="left" vertical="center"/>
      <protection hidden="1"/>
    </xf>
    <xf numFmtId="0" fontId="0" fillId="2" borderId="0" xfId="0" applyFill="1" applyBorder="1" applyAlignment="1" applyProtection="1">
      <alignment horizontal="center" vertical="center"/>
      <protection hidden="1"/>
    </xf>
    <xf numFmtId="0" fontId="0" fillId="2" borderId="0" xfId="0" applyFill="1" applyBorder="1" applyAlignment="1" applyProtection="1">
      <alignment horizontal="right" vertical="center"/>
      <protection hidden="1"/>
    </xf>
    <xf numFmtId="0" fontId="12" fillId="2" borderId="0" xfId="0" applyFont="1" applyFill="1" applyBorder="1" applyAlignment="1" applyProtection="1">
      <alignment horizontal="right" vertical="center"/>
      <protection hidden="1"/>
    </xf>
    <xf numFmtId="0" fontId="8" fillId="2" borderId="0" xfId="0" applyFont="1" applyFill="1" applyBorder="1" applyAlignment="1" applyProtection="1">
      <alignment horizontal="center" vertical="center"/>
      <protection hidden="1"/>
    </xf>
    <xf numFmtId="0" fontId="16" fillId="2" borderId="15" xfId="0" applyFont="1" applyFill="1" applyBorder="1" applyAlignment="1" applyProtection="1">
      <alignment horizontal="centerContinuous"/>
      <protection hidden="1"/>
    </xf>
    <xf numFmtId="0" fontId="16" fillId="2" borderId="0" xfId="0" applyFont="1" applyFill="1" applyBorder="1" applyAlignment="1" applyProtection="1">
      <alignment horizontal="centerContinuous"/>
      <protection hidden="1"/>
    </xf>
    <xf numFmtId="0" fontId="21" fillId="2" borderId="0" xfId="0" applyFont="1" applyFill="1" applyBorder="1" applyAlignment="1" applyProtection="1">
      <alignment horizontal="centerContinuous" vertical="center"/>
      <protection hidden="1"/>
    </xf>
    <xf numFmtId="0" fontId="16" fillId="2" borderId="10" xfId="0" applyFont="1" applyFill="1" applyBorder="1" applyAlignment="1" applyProtection="1">
      <alignment horizontal="centerContinuous"/>
      <protection hidden="1"/>
    </xf>
    <xf numFmtId="0" fontId="9" fillId="2" borderId="10" xfId="0" applyFont="1" applyFill="1" applyBorder="1" applyAlignment="1" applyProtection="1">
      <alignment/>
      <protection locked="0"/>
    </xf>
    <xf numFmtId="2" fontId="9" fillId="6" borderId="2" xfId="0" applyNumberFormat="1" applyFont="1" applyFill="1" applyBorder="1" applyAlignment="1" applyProtection="1">
      <alignment horizontal="center" vertical="center"/>
      <protection locked="0"/>
    </xf>
    <xf numFmtId="2" fontId="9" fillId="6" borderId="29" xfId="0" applyNumberFormat="1" applyFont="1" applyFill="1" applyBorder="1" applyAlignment="1" applyProtection="1">
      <alignment horizontal="center" vertical="center"/>
      <protection locked="0"/>
    </xf>
    <xf numFmtId="2" fontId="9" fillId="2" borderId="2" xfId="0" applyNumberFormat="1" applyFont="1" applyFill="1" applyBorder="1" applyAlignment="1" applyProtection="1">
      <alignment horizontal="center" vertical="center"/>
      <protection hidden="1"/>
    </xf>
    <xf numFmtId="2" fontId="9" fillId="2" borderId="29" xfId="0" applyNumberFormat="1" applyFont="1" applyFill="1" applyBorder="1" applyAlignment="1" applyProtection="1">
      <alignment horizontal="center"/>
      <protection hidden="1"/>
    </xf>
    <xf numFmtId="0" fontId="32" fillId="2" borderId="10" xfId="0" applyFont="1" applyFill="1" applyBorder="1" applyAlignment="1" applyProtection="1">
      <alignment/>
      <protection hidden="1"/>
    </xf>
    <xf numFmtId="2" fontId="9" fillId="5" borderId="0" xfId="0" applyNumberFormat="1" applyFont="1" applyFill="1" applyBorder="1" applyAlignment="1" applyProtection="1">
      <alignment horizontal="center" vertical="center"/>
      <protection hidden="1"/>
    </xf>
    <xf numFmtId="2" fontId="9" fillId="2" borderId="0" xfId="0" applyNumberFormat="1" applyFont="1" applyFill="1" applyAlignment="1" applyProtection="1">
      <alignment horizontal="center"/>
      <protection hidden="1"/>
    </xf>
    <xf numFmtId="0" fontId="8" fillId="0" borderId="16" xfId="0" applyFont="1" applyBorder="1" applyAlignment="1" applyProtection="1">
      <alignment horizontal="center"/>
      <protection hidden="1"/>
    </xf>
    <xf numFmtId="0" fontId="12" fillId="2" borderId="16" xfId="0" applyFont="1" applyFill="1" applyBorder="1" applyAlignment="1" applyProtection="1">
      <alignment horizontal="center"/>
      <protection locked="0"/>
    </xf>
    <xf numFmtId="0" fontId="28" fillId="2" borderId="0" xfId="0" applyFont="1" applyFill="1" applyBorder="1" applyAlignment="1" applyProtection="1">
      <alignment horizontal="left" vertical="top"/>
      <protection hidden="1"/>
    </xf>
    <xf numFmtId="0" fontId="9" fillId="2" borderId="0" xfId="0" applyFont="1" applyFill="1" applyBorder="1" applyAlignment="1" applyProtection="1">
      <alignment vertical="top"/>
      <protection hidden="1"/>
    </xf>
    <xf numFmtId="0" fontId="17" fillId="2" borderId="0" xfId="0" applyFont="1" applyFill="1" applyBorder="1" applyAlignment="1" applyProtection="1">
      <alignment vertical="top"/>
      <protection hidden="1"/>
    </xf>
    <xf numFmtId="0" fontId="5" fillId="2" borderId="0" xfId="0" applyFont="1" applyFill="1" applyBorder="1" applyAlignment="1" applyProtection="1">
      <alignment vertical="top"/>
      <protection hidden="1"/>
    </xf>
    <xf numFmtId="0" fontId="9" fillId="2" borderId="0" xfId="0" applyFont="1" applyFill="1" applyBorder="1" applyAlignment="1" applyProtection="1">
      <alignment horizontal="left" vertical="top"/>
      <protection hidden="1"/>
    </xf>
    <xf numFmtId="0" fontId="0" fillId="2" borderId="0" xfId="0" applyFill="1" applyAlignment="1" applyProtection="1">
      <alignment vertical="top"/>
      <protection hidden="1"/>
    </xf>
    <xf numFmtId="0" fontId="0" fillId="2" borderId="15" xfId="0" applyFont="1" applyFill="1" applyBorder="1" applyAlignment="1" applyProtection="1">
      <alignment vertical="top"/>
      <protection hidden="1"/>
    </xf>
    <xf numFmtId="0" fontId="12" fillId="2" borderId="0" xfId="0" applyFont="1" applyFill="1" applyBorder="1" applyAlignment="1" applyProtection="1">
      <alignment horizontal="right" vertical="top"/>
      <protection hidden="1"/>
    </xf>
    <xf numFmtId="2" fontId="9" fillId="2" borderId="2" xfId="0" applyNumberFormat="1" applyFont="1" applyFill="1" applyBorder="1" applyAlignment="1" applyProtection="1">
      <alignment horizontal="center" vertical="top"/>
      <protection hidden="1"/>
    </xf>
    <xf numFmtId="0" fontId="0" fillId="2" borderId="0" xfId="0" applyFont="1" applyFill="1" applyBorder="1" applyAlignment="1" applyProtection="1">
      <alignment horizontal="left" vertical="top"/>
      <protection hidden="1"/>
    </xf>
    <xf numFmtId="0" fontId="0" fillId="2" borderId="0" xfId="0" applyFont="1" applyFill="1" applyBorder="1" applyAlignment="1" applyProtection="1">
      <alignment vertical="top"/>
      <protection hidden="1"/>
    </xf>
    <xf numFmtId="0" fontId="0" fillId="2" borderId="10" xfId="0" applyFont="1" applyFill="1" applyBorder="1" applyAlignment="1" applyProtection="1">
      <alignment vertical="top"/>
      <protection hidden="1"/>
    </xf>
    <xf numFmtId="0" fontId="32" fillId="2" borderId="10" xfId="0" applyFont="1" applyFill="1" applyBorder="1" applyAlignment="1" applyProtection="1">
      <alignment horizontal="right"/>
      <protection hidden="1"/>
    </xf>
    <xf numFmtId="0" fontId="8" fillId="2" borderId="0" xfId="0" applyFont="1" applyFill="1" applyBorder="1" applyAlignment="1" applyProtection="1">
      <alignment horizontal="left" vertical="center"/>
      <protection hidden="1"/>
    </xf>
    <xf numFmtId="0" fontId="33" fillId="2" borderId="0" xfId="0" applyFont="1" applyFill="1" applyAlignment="1">
      <alignment/>
    </xf>
    <xf numFmtId="2" fontId="9" fillId="2" borderId="0" xfId="0" applyNumberFormat="1" applyFont="1" applyFill="1" applyAlignment="1" applyProtection="1">
      <alignment horizontal="center"/>
      <protection hidden="1"/>
    </xf>
    <xf numFmtId="0" fontId="32" fillId="2" borderId="10" xfId="0" applyFont="1" applyFill="1" applyBorder="1" applyAlignment="1" applyProtection="1">
      <alignment horizontal="left"/>
      <protection hidden="1"/>
    </xf>
    <xf numFmtId="0" fontId="41" fillId="2" borderId="0" xfId="0" applyFont="1" applyFill="1" applyAlignment="1" applyProtection="1">
      <alignment/>
      <protection hidden="1"/>
    </xf>
    <xf numFmtId="0" fontId="9" fillId="2" borderId="0" xfId="0" applyFont="1" applyFill="1" applyAlignment="1" applyProtection="1">
      <alignment/>
      <protection hidden="1"/>
    </xf>
    <xf numFmtId="49" fontId="9" fillId="2" borderId="8" xfId="0" applyNumberFormat="1" applyFont="1" applyFill="1" applyBorder="1" applyAlignment="1" applyProtection="1">
      <alignment/>
      <protection locked="0"/>
    </xf>
    <xf numFmtId="0" fontId="28" fillId="2" borderId="0" xfId="0" applyFont="1" applyFill="1" applyAlignment="1" applyProtection="1">
      <alignment/>
      <protection hidden="1"/>
    </xf>
    <xf numFmtId="0" fontId="32" fillId="2" borderId="0" xfId="0" applyFont="1" applyFill="1" applyAlignment="1" applyProtection="1">
      <alignment/>
      <protection hidden="1"/>
    </xf>
    <xf numFmtId="0" fontId="32" fillId="2" borderId="0" xfId="0" applyFont="1" applyFill="1" applyAlignment="1" applyProtection="1">
      <alignment horizontal="left"/>
      <protection hidden="1"/>
    </xf>
    <xf numFmtId="0" fontId="7" fillId="2" borderId="0" xfId="0" applyFont="1" applyFill="1" applyAlignment="1" applyProtection="1">
      <alignment/>
      <protection hidden="1"/>
    </xf>
    <xf numFmtId="0" fontId="35" fillId="2" borderId="0" xfId="0" applyFont="1" applyFill="1" applyAlignment="1" applyProtection="1">
      <alignment/>
      <protection hidden="1"/>
    </xf>
    <xf numFmtId="2" fontId="9" fillId="2" borderId="9" xfId="0" applyNumberFormat="1" applyFont="1" applyFill="1" applyBorder="1" applyAlignment="1" applyProtection="1">
      <alignment horizontal="center"/>
      <protection hidden="1"/>
    </xf>
    <xf numFmtId="2" fontId="9" fillId="3" borderId="9" xfId="0" applyNumberFormat="1" applyFont="1" applyFill="1" applyBorder="1" applyAlignment="1" applyProtection="1">
      <alignment horizontal="center"/>
      <protection locked="0"/>
    </xf>
    <xf numFmtId="0" fontId="42" fillId="2" borderId="12" xfId="0" applyFont="1" applyFill="1" applyBorder="1" applyAlignment="1" applyProtection="1">
      <alignment horizontal="centerContinuous"/>
      <protection hidden="1"/>
    </xf>
    <xf numFmtId="0" fontId="0" fillId="2" borderId="13" xfId="0" applyFill="1" applyBorder="1" applyAlignment="1" applyProtection="1">
      <alignment horizontal="centerContinuous"/>
      <protection hidden="1"/>
    </xf>
    <xf numFmtId="0" fontId="0" fillId="2" borderId="14" xfId="0" applyFill="1" applyBorder="1" applyAlignment="1" applyProtection="1">
      <alignment horizontal="centerContinuous"/>
      <protection hidden="1"/>
    </xf>
    <xf numFmtId="0" fontId="13" fillId="2" borderId="3" xfId="0" applyFont="1" applyFill="1" applyBorder="1" applyAlignment="1" applyProtection="1">
      <alignment horizontal="centerContinuous"/>
      <protection hidden="1"/>
    </xf>
    <xf numFmtId="0" fontId="0" fillId="2" borderId="4" xfId="0" applyFill="1" applyBorder="1" applyAlignment="1" applyProtection="1">
      <alignment horizontal="centerContinuous"/>
      <protection hidden="1"/>
    </xf>
    <xf numFmtId="0" fontId="0" fillId="2" borderId="5" xfId="0" applyFill="1" applyBorder="1" applyAlignment="1" applyProtection="1">
      <alignment horizontal="centerContinuous"/>
      <protection hidden="1"/>
    </xf>
    <xf numFmtId="0" fontId="8" fillId="2" borderId="0" xfId="0" applyFont="1" applyFill="1" applyBorder="1" applyAlignment="1" applyProtection="1">
      <alignment horizontal="left"/>
      <protection hidden="1"/>
    </xf>
    <xf numFmtId="0" fontId="32" fillId="2" borderId="0" xfId="0" applyFont="1" applyFill="1" applyBorder="1" applyAlignment="1" applyProtection="1">
      <alignment vertical="center"/>
      <protection hidden="1"/>
    </xf>
    <xf numFmtId="0" fontId="32" fillId="2" borderId="0" xfId="0" applyFont="1" applyFill="1" applyBorder="1" applyAlignment="1" applyProtection="1">
      <alignment horizontal="center"/>
      <protection hidden="1"/>
    </xf>
    <xf numFmtId="0" fontId="32" fillId="2" borderId="0" xfId="0" applyFont="1" applyFill="1" applyBorder="1" applyAlignment="1" applyProtection="1" quotePrefix="1">
      <alignment vertical="center"/>
      <protection hidden="1"/>
    </xf>
    <xf numFmtId="0" fontId="9" fillId="2" borderId="0" xfId="0" applyFont="1" applyFill="1" applyBorder="1" applyAlignment="1" applyProtection="1" quotePrefix="1">
      <alignment/>
      <protection hidden="1"/>
    </xf>
    <xf numFmtId="0" fontId="32" fillId="2" borderId="0" xfId="0" applyFont="1" applyFill="1" applyBorder="1" applyAlignment="1" applyProtection="1">
      <alignment horizontal="right"/>
      <protection hidden="1"/>
    </xf>
    <xf numFmtId="0" fontId="21" fillId="2" borderId="0" xfId="0" applyFont="1" applyFill="1" applyAlignment="1" applyProtection="1">
      <alignment horizontal="centerContinuous"/>
      <protection hidden="1"/>
    </xf>
    <xf numFmtId="0" fontId="0" fillId="2" borderId="0" xfId="0" applyFill="1" applyAlignment="1" applyProtection="1">
      <alignment horizontal="centerContinuous"/>
      <protection hidden="1"/>
    </xf>
    <xf numFmtId="0" fontId="10" fillId="2" borderId="0" xfId="0" applyFont="1" applyFill="1" applyAlignment="1" applyProtection="1">
      <alignment horizontal="centerContinuous"/>
      <protection hidden="1"/>
    </xf>
    <xf numFmtId="0" fontId="45" fillId="2" borderId="0" xfId="0" applyFont="1" applyFill="1" applyBorder="1" applyAlignment="1" applyProtection="1">
      <alignment horizontal="left"/>
      <protection hidden="1"/>
    </xf>
    <xf numFmtId="0" fontId="12" fillId="5" borderId="0" xfId="0" applyFont="1" applyFill="1" applyBorder="1" applyAlignment="1" applyProtection="1">
      <alignment horizontal="left"/>
      <protection hidden="1"/>
    </xf>
    <xf numFmtId="165" fontId="9" fillId="2" borderId="0" xfId="0" applyNumberFormat="1" applyFont="1" applyFill="1" applyBorder="1" applyAlignment="1" applyProtection="1">
      <alignment horizontal="center"/>
      <protection hidden="1"/>
    </xf>
    <xf numFmtId="0" fontId="15" fillId="2" borderId="0" xfId="0" applyFont="1" applyFill="1" applyAlignment="1" applyProtection="1">
      <alignment/>
      <protection hidden="1"/>
    </xf>
    <xf numFmtId="165" fontId="9" fillId="2" borderId="11" xfId="0" applyNumberFormat="1" applyFont="1" applyFill="1" applyBorder="1" applyAlignment="1" applyProtection="1">
      <alignment horizontal="center"/>
      <protection hidden="1"/>
    </xf>
    <xf numFmtId="0" fontId="45" fillId="2" borderId="0" xfId="0" applyFont="1" applyFill="1" applyBorder="1" applyAlignment="1" applyProtection="1">
      <alignment/>
      <protection hidden="1"/>
    </xf>
    <xf numFmtId="0" fontId="32" fillId="2" borderId="10" xfId="0" applyFont="1" applyFill="1" applyBorder="1" applyAlignment="1" applyProtection="1">
      <alignment horizontal="left"/>
      <protection hidden="1"/>
    </xf>
    <xf numFmtId="0" fontId="9" fillId="3" borderId="2" xfId="0" applyFont="1" applyFill="1" applyBorder="1" applyAlignment="1" applyProtection="1">
      <alignment horizontal="center"/>
      <protection locked="0"/>
    </xf>
    <xf numFmtId="2" fontId="9" fillId="5" borderId="0" xfId="0" applyNumberFormat="1" applyFont="1" applyFill="1" applyBorder="1" applyAlignment="1" applyProtection="1">
      <alignment horizontal="left" vertical="center"/>
      <protection hidden="1"/>
    </xf>
    <xf numFmtId="2" fontId="9" fillId="5" borderId="0" xfId="0" applyNumberFormat="1" applyFont="1" applyFill="1" applyBorder="1" applyAlignment="1" applyProtection="1">
      <alignment horizontal="center" vertical="center"/>
      <protection hidden="1"/>
    </xf>
    <xf numFmtId="0" fontId="9" fillId="2" borderId="0" xfId="0" applyFont="1" applyFill="1" applyBorder="1" applyAlignment="1" applyProtection="1">
      <alignment vertical="top"/>
      <protection hidden="1"/>
    </xf>
    <xf numFmtId="0" fontId="9" fillId="2" borderId="0" xfId="0" applyFont="1" applyFill="1" applyAlignment="1" applyProtection="1">
      <alignment horizontal="right" vertical="top"/>
      <protection hidden="1"/>
    </xf>
    <xf numFmtId="0" fontId="9" fillId="2" borderId="0" xfId="0" applyFont="1" applyFill="1" applyBorder="1" applyAlignment="1" applyProtection="1">
      <alignment horizontal="center" vertical="center"/>
      <protection hidden="1"/>
    </xf>
    <xf numFmtId="0" fontId="35" fillId="2" borderId="0" xfId="0" applyFont="1" applyFill="1" applyBorder="1" applyAlignment="1" applyProtection="1">
      <alignment horizontal="left"/>
      <protection hidden="1"/>
    </xf>
    <xf numFmtId="0" fontId="12" fillId="2" borderId="10" xfId="0" applyFont="1" applyFill="1" applyBorder="1" applyAlignment="1" applyProtection="1">
      <alignment/>
      <protection hidden="1"/>
    </xf>
    <xf numFmtId="0" fontId="12" fillId="5" borderId="0" xfId="0" applyFont="1" applyFill="1" applyBorder="1" applyAlignment="1" applyProtection="1">
      <alignment/>
      <protection hidden="1"/>
    </xf>
    <xf numFmtId="0" fontId="12" fillId="5" borderId="0" xfId="0" applyFont="1" applyFill="1" applyBorder="1" applyAlignment="1" applyProtection="1">
      <alignment/>
      <protection hidden="1"/>
    </xf>
    <xf numFmtId="0" fontId="12" fillId="2" borderId="0" xfId="0" applyFont="1" applyFill="1" applyBorder="1" applyAlignment="1" applyProtection="1">
      <alignment/>
      <protection hidden="1"/>
    </xf>
    <xf numFmtId="2" fontId="9" fillId="2" borderId="30" xfId="0" applyNumberFormat="1" applyFont="1" applyFill="1" applyBorder="1" applyAlignment="1" applyProtection="1">
      <alignment horizontal="center"/>
      <protection hidden="1"/>
    </xf>
    <xf numFmtId="0" fontId="12" fillId="2" borderId="0" xfId="0" applyFont="1" applyFill="1" applyAlignment="1" applyProtection="1">
      <alignment/>
      <protection hidden="1"/>
    </xf>
    <xf numFmtId="2" fontId="12" fillId="2" borderId="0" xfId="0" applyNumberFormat="1" applyFont="1" applyFill="1" applyAlignment="1" applyProtection="1">
      <alignment/>
      <protection hidden="1"/>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8</xdr:row>
      <xdr:rowOff>0</xdr:rowOff>
    </xdr:from>
    <xdr:to>
      <xdr:col>32</xdr:col>
      <xdr:colOff>0</xdr:colOff>
      <xdr:row>10</xdr:row>
      <xdr:rowOff>0</xdr:rowOff>
    </xdr:to>
    <xdr:sp>
      <xdr:nvSpPr>
        <xdr:cNvPr id="1" name="Rectangle 6"/>
        <xdr:cNvSpPr>
          <a:spLocks/>
        </xdr:cNvSpPr>
      </xdr:nvSpPr>
      <xdr:spPr>
        <a:xfrm>
          <a:off x="7010400" y="1333500"/>
          <a:ext cx="30099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180975</xdr:colOff>
      <xdr:row>42</xdr:row>
      <xdr:rowOff>104775</xdr:rowOff>
    </xdr:from>
    <xdr:to>
      <xdr:col>30</xdr:col>
      <xdr:colOff>685800</xdr:colOff>
      <xdr:row>50</xdr:row>
      <xdr:rowOff>114300</xdr:rowOff>
    </xdr:to>
    <xdr:grpSp>
      <xdr:nvGrpSpPr>
        <xdr:cNvPr id="2" name="Group 8"/>
        <xdr:cNvGrpSpPr>
          <a:grpSpLocks/>
        </xdr:cNvGrpSpPr>
      </xdr:nvGrpSpPr>
      <xdr:grpSpPr>
        <a:xfrm>
          <a:off x="7191375" y="6943725"/>
          <a:ext cx="2124075" cy="1304925"/>
          <a:chOff x="755" y="712"/>
          <a:chExt cx="223" cy="137"/>
        </a:xfrm>
        <a:solidFill>
          <a:srgbClr val="FFFFFF"/>
        </a:solidFill>
      </xdr:grpSpPr>
      <xdr:sp>
        <xdr:nvSpPr>
          <xdr:cNvPr id="3" name="Line 9"/>
          <xdr:cNvSpPr>
            <a:spLocks/>
          </xdr:cNvSpPr>
        </xdr:nvSpPr>
        <xdr:spPr>
          <a:xfrm>
            <a:off x="799" y="723"/>
            <a:ext cx="0" cy="6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4" name="Line 10"/>
          <xdr:cNvSpPr>
            <a:spLocks/>
          </xdr:cNvSpPr>
        </xdr:nvSpPr>
        <xdr:spPr>
          <a:xfrm>
            <a:off x="800" y="723"/>
            <a:ext cx="178" cy="5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11"/>
          <xdr:cNvSpPr>
            <a:spLocks/>
          </xdr:cNvSpPr>
        </xdr:nvSpPr>
        <xdr:spPr>
          <a:xfrm>
            <a:off x="821" y="730"/>
            <a:ext cx="0" cy="5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6" name="Line 12"/>
          <xdr:cNvSpPr>
            <a:spLocks/>
          </xdr:cNvSpPr>
        </xdr:nvSpPr>
        <xdr:spPr>
          <a:xfrm>
            <a:off x="842" y="737"/>
            <a:ext cx="0" cy="46"/>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7" name="Line 13"/>
          <xdr:cNvSpPr>
            <a:spLocks/>
          </xdr:cNvSpPr>
        </xdr:nvSpPr>
        <xdr:spPr>
          <a:xfrm>
            <a:off x="863" y="744"/>
            <a:ext cx="0" cy="39"/>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8" name="Line 14"/>
          <xdr:cNvSpPr>
            <a:spLocks/>
          </xdr:cNvSpPr>
        </xdr:nvSpPr>
        <xdr:spPr>
          <a:xfrm>
            <a:off x="884" y="751"/>
            <a:ext cx="0" cy="32"/>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9" name="Line 15"/>
          <xdr:cNvSpPr>
            <a:spLocks/>
          </xdr:cNvSpPr>
        </xdr:nvSpPr>
        <xdr:spPr>
          <a:xfrm>
            <a:off x="905" y="758"/>
            <a:ext cx="0" cy="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0" name="Line 16"/>
          <xdr:cNvSpPr>
            <a:spLocks/>
          </xdr:cNvSpPr>
        </xdr:nvSpPr>
        <xdr:spPr>
          <a:xfrm>
            <a:off x="926" y="765"/>
            <a:ext cx="0" cy="18"/>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1" name="Line 17"/>
          <xdr:cNvSpPr>
            <a:spLocks/>
          </xdr:cNvSpPr>
        </xdr:nvSpPr>
        <xdr:spPr>
          <a:xfrm>
            <a:off x="947" y="772"/>
            <a:ext cx="0" cy="11"/>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2" name="Line 18"/>
          <xdr:cNvSpPr>
            <a:spLocks/>
          </xdr:cNvSpPr>
        </xdr:nvSpPr>
        <xdr:spPr>
          <a:xfrm>
            <a:off x="968" y="779"/>
            <a:ext cx="0" cy="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9"/>
          <xdr:cNvSpPr>
            <a:spLocks/>
          </xdr:cNvSpPr>
        </xdr:nvSpPr>
        <xdr:spPr>
          <a:xfrm flipH="1">
            <a:off x="755" y="723"/>
            <a:ext cx="4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20"/>
          <xdr:cNvSpPr>
            <a:spLocks/>
          </xdr:cNvSpPr>
        </xdr:nvSpPr>
        <xdr:spPr>
          <a:xfrm>
            <a:off x="764" y="723"/>
            <a:ext cx="0" cy="6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5" name="Line 21"/>
          <xdr:cNvSpPr>
            <a:spLocks/>
          </xdr:cNvSpPr>
        </xdr:nvSpPr>
        <xdr:spPr>
          <a:xfrm flipH="1">
            <a:off x="863" y="729"/>
            <a:ext cx="30" cy="33"/>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Arial"/>
                <a:ea typeface="Arial"/>
                <a:cs typeface="Arial"/>
              </a:rPr>
              <a:t/>
            </a:r>
          </a:p>
        </xdr:txBody>
      </xdr:sp>
      <xdr:sp>
        <xdr:nvSpPr>
          <xdr:cNvPr id="16" name="Line 22"/>
          <xdr:cNvSpPr>
            <a:spLocks/>
          </xdr:cNvSpPr>
        </xdr:nvSpPr>
        <xdr:spPr>
          <a:xfrm flipH="1">
            <a:off x="800" y="712"/>
            <a:ext cx="45" cy="43"/>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Arial"/>
                <a:ea typeface="Arial"/>
                <a:cs typeface="Arial"/>
              </a:rPr>
              <a:t/>
            </a:r>
          </a:p>
        </xdr:txBody>
      </xdr:sp>
      <xdr:sp>
        <xdr:nvSpPr>
          <xdr:cNvPr id="17" name="Line 23"/>
          <xdr:cNvSpPr>
            <a:spLocks/>
          </xdr:cNvSpPr>
        </xdr:nvSpPr>
        <xdr:spPr>
          <a:xfrm flipH="1">
            <a:off x="800" y="783"/>
            <a:ext cx="17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24"/>
          <xdr:cNvSpPr>
            <a:spLocks/>
          </xdr:cNvSpPr>
        </xdr:nvSpPr>
        <xdr:spPr>
          <a:xfrm flipH="1">
            <a:off x="755" y="783"/>
            <a:ext cx="4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25"/>
          <xdr:cNvSpPr>
            <a:spLocks/>
          </xdr:cNvSpPr>
        </xdr:nvSpPr>
        <xdr:spPr>
          <a:xfrm>
            <a:off x="799" y="787"/>
            <a:ext cx="0" cy="6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26"/>
          <xdr:cNvSpPr>
            <a:spLocks/>
          </xdr:cNvSpPr>
        </xdr:nvSpPr>
        <xdr:spPr>
          <a:xfrm>
            <a:off x="978" y="787"/>
            <a:ext cx="0" cy="6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27"/>
          <xdr:cNvSpPr>
            <a:spLocks/>
          </xdr:cNvSpPr>
        </xdr:nvSpPr>
        <xdr:spPr>
          <a:xfrm>
            <a:off x="799" y="838"/>
            <a:ext cx="179"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2" name="Line 28"/>
          <xdr:cNvSpPr>
            <a:spLocks/>
          </xdr:cNvSpPr>
        </xdr:nvSpPr>
        <xdr:spPr>
          <a:xfrm>
            <a:off x="863" y="787"/>
            <a:ext cx="0" cy="2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29"/>
          <xdr:cNvSpPr>
            <a:spLocks/>
          </xdr:cNvSpPr>
        </xdr:nvSpPr>
        <xdr:spPr>
          <a:xfrm>
            <a:off x="799" y="804"/>
            <a:ext cx="64"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4" name="Line 30"/>
          <xdr:cNvSpPr>
            <a:spLocks/>
          </xdr:cNvSpPr>
        </xdr:nvSpPr>
        <xdr:spPr>
          <a:xfrm flipH="1">
            <a:off x="845" y="712"/>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31"/>
          <xdr:cNvSpPr>
            <a:spLocks/>
          </xdr:cNvSpPr>
        </xdr:nvSpPr>
        <xdr:spPr>
          <a:xfrm>
            <a:off x="893" y="728"/>
            <a:ext cx="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333375</xdr:colOff>
      <xdr:row>41</xdr:row>
      <xdr:rowOff>28575</xdr:rowOff>
    </xdr:from>
    <xdr:to>
      <xdr:col>8</xdr:col>
      <xdr:colOff>723900</xdr:colOff>
      <xdr:row>57</xdr:row>
      <xdr:rowOff>0</xdr:rowOff>
    </xdr:to>
    <xdr:grpSp>
      <xdr:nvGrpSpPr>
        <xdr:cNvPr id="26" name="Group 36"/>
        <xdr:cNvGrpSpPr>
          <a:grpSpLocks/>
        </xdr:cNvGrpSpPr>
      </xdr:nvGrpSpPr>
      <xdr:grpSpPr>
        <a:xfrm>
          <a:off x="333375" y="6705600"/>
          <a:ext cx="5915025" cy="2562225"/>
          <a:chOff x="35" y="670"/>
          <a:chExt cx="621" cy="269"/>
        </a:xfrm>
        <a:solidFill>
          <a:srgbClr val="FFFFFF"/>
        </a:solidFill>
      </xdr:grpSpPr>
      <xdr:sp>
        <xdr:nvSpPr>
          <xdr:cNvPr id="27" name="Line 37"/>
          <xdr:cNvSpPr>
            <a:spLocks/>
          </xdr:cNvSpPr>
        </xdr:nvSpPr>
        <xdr:spPr>
          <a:xfrm flipV="1">
            <a:off x="35" y="670"/>
            <a:ext cx="98" cy="6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38"/>
          <xdr:cNvSpPr>
            <a:spLocks/>
          </xdr:cNvSpPr>
        </xdr:nvSpPr>
        <xdr:spPr>
          <a:xfrm flipV="1">
            <a:off x="243" y="670"/>
            <a:ext cx="97" cy="6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39"/>
          <xdr:cNvSpPr>
            <a:spLocks/>
          </xdr:cNvSpPr>
        </xdr:nvSpPr>
        <xdr:spPr>
          <a:xfrm>
            <a:off x="133" y="670"/>
            <a:ext cx="20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40"/>
          <xdr:cNvSpPr>
            <a:spLocks/>
          </xdr:cNvSpPr>
        </xdr:nvSpPr>
        <xdr:spPr>
          <a:xfrm>
            <a:off x="36" y="739"/>
            <a:ext cx="20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41"/>
          <xdr:cNvSpPr>
            <a:spLocks/>
          </xdr:cNvSpPr>
        </xdr:nvSpPr>
        <xdr:spPr>
          <a:xfrm flipH="1">
            <a:off x="243" y="739"/>
            <a:ext cx="0" cy="78"/>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32" name="Line 42"/>
          <xdr:cNvSpPr>
            <a:spLocks/>
          </xdr:cNvSpPr>
        </xdr:nvSpPr>
        <xdr:spPr>
          <a:xfrm>
            <a:off x="243" y="757"/>
            <a:ext cx="178" cy="5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43"/>
          <xdr:cNvSpPr>
            <a:spLocks/>
          </xdr:cNvSpPr>
        </xdr:nvSpPr>
        <xdr:spPr>
          <a:xfrm>
            <a:off x="339" y="689"/>
            <a:ext cx="179" cy="5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44"/>
          <xdr:cNvSpPr>
            <a:spLocks/>
          </xdr:cNvSpPr>
        </xdr:nvSpPr>
        <xdr:spPr>
          <a:xfrm>
            <a:off x="35" y="739"/>
            <a:ext cx="0" cy="5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45"/>
          <xdr:cNvSpPr>
            <a:spLocks/>
          </xdr:cNvSpPr>
        </xdr:nvSpPr>
        <xdr:spPr>
          <a:xfrm>
            <a:off x="244" y="843"/>
            <a:ext cx="3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Line 46"/>
          <xdr:cNvSpPr>
            <a:spLocks/>
          </xdr:cNvSpPr>
        </xdr:nvSpPr>
        <xdr:spPr>
          <a:xfrm>
            <a:off x="243" y="873"/>
            <a:ext cx="3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Line 47"/>
          <xdr:cNvSpPr>
            <a:spLocks/>
          </xdr:cNvSpPr>
        </xdr:nvSpPr>
        <xdr:spPr>
          <a:xfrm>
            <a:off x="264" y="843"/>
            <a:ext cx="0" cy="3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38" name="Line 48"/>
          <xdr:cNvSpPr>
            <a:spLocks/>
          </xdr:cNvSpPr>
        </xdr:nvSpPr>
        <xdr:spPr>
          <a:xfrm>
            <a:off x="285" y="843"/>
            <a:ext cx="0" cy="3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39" name="Line 49"/>
          <xdr:cNvSpPr>
            <a:spLocks/>
          </xdr:cNvSpPr>
        </xdr:nvSpPr>
        <xdr:spPr>
          <a:xfrm>
            <a:off x="306" y="843"/>
            <a:ext cx="0" cy="3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40" name="Line 50"/>
          <xdr:cNvSpPr>
            <a:spLocks/>
          </xdr:cNvSpPr>
        </xdr:nvSpPr>
        <xdr:spPr>
          <a:xfrm>
            <a:off x="369" y="843"/>
            <a:ext cx="0" cy="3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41" name="Line 51"/>
          <xdr:cNvSpPr>
            <a:spLocks/>
          </xdr:cNvSpPr>
        </xdr:nvSpPr>
        <xdr:spPr>
          <a:xfrm>
            <a:off x="348" y="843"/>
            <a:ext cx="0" cy="3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42" name="Line 52"/>
          <xdr:cNvSpPr>
            <a:spLocks/>
          </xdr:cNvSpPr>
        </xdr:nvSpPr>
        <xdr:spPr>
          <a:xfrm>
            <a:off x="243" y="843"/>
            <a:ext cx="0" cy="3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43" name="Line 53"/>
          <xdr:cNvSpPr>
            <a:spLocks/>
          </xdr:cNvSpPr>
        </xdr:nvSpPr>
        <xdr:spPr>
          <a:xfrm>
            <a:off x="327" y="843"/>
            <a:ext cx="0" cy="3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44" name="Line 54"/>
          <xdr:cNvSpPr>
            <a:spLocks/>
          </xdr:cNvSpPr>
        </xdr:nvSpPr>
        <xdr:spPr>
          <a:xfrm>
            <a:off x="390" y="843"/>
            <a:ext cx="0" cy="3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45" name="Line 55"/>
          <xdr:cNvSpPr>
            <a:spLocks/>
          </xdr:cNvSpPr>
        </xdr:nvSpPr>
        <xdr:spPr>
          <a:xfrm>
            <a:off x="411" y="843"/>
            <a:ext cx="0" cy="3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46" name="Line 56"/>
          <xdr:cNvSpPr>
            <a:spLocks/>
          </xdr:cNvSpPr>
        </xdr:nvSpPr>
        <xdr:spPr>
          <a:xfrm>
            <a:off x="432" y="843"/>
            <a:ext cx="0" cy="3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47" name="Line 57"/>
          <xdr:cNvSpPr>
            <a:spLocks/>
          </xdr:cNvSpPr>
        </xdr:nvSpPr>
        <xdr:spPr>
          <a:xfrm>
            <a:off x="453" y="843"/>
            <a:ext cx="0" cy="3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48" name="Line 58"/>
          <xdr:cNvSpPr>
            <a:spLocks/>
          </xdr:cNvSpPr>
        </xdr:nvSpPr>
        <xdr:spPr>
          <a:xfrm>
            <a:off x="474" y="843"/>
            <a:ext cx="0" cy="3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49" name="Line 59"/>
          <xdr:cNvSpPr>
            <a:spLocks/>
          </xdr:cNvSpPr>
        </xdr:nvSpPr>
        <xdr:spPr>
          <a:xfrm>
            <a:off x="495" y="843"/>
            <a:ext cx="0" cy="3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50" name="Line 60"/>
          <xdr:cNvSpPr>
            <a:spLocks/>
          </xdr:cNvSpPr>
        </xdr:nvSpPr>
        <xdr:spPr>
          <a:xfrm>
            <a:off x="516" y="843"/>
            <a:ext cx="0" cy="3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51" name="Line 61"/>
          <xdr:cNvSpPr>
            <a:spLocks/>
          </xdr:cNvSpPr>
        </xdr:nvSpPr>
        <xdr:spPr>
          <a:xfrm>
            <a:off x="537" y="843"/>
            <a:ext cx="0" cy="3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52" name="Line 62"/>
          <xdr:cNvSpPr>
            <a:spLocks/>
          </xdr:cNvSpPr>
        </xdr:nvSpPr>
        <xdr:spPr>
          <a:xfrm>
            <a:off x="558" y="843"/>
            <a:ext cx="0" cy="3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53" name="Line 63"/>
          <xdr:cNvSpPr>
            <a:spLocks/>
          </xdr:cNvSpPr>
        </xdr:nvSpPr>
        <xdr:spPr>
          <a:xfrm>
            <a:off x="340" y="670"/>
            <a:ext cx="0" cy="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Line 64"/>
          <xdr:cNvSpPr>
            <a:spLocks/>
          </xdr:cNvSpPr>
        </xdr:nvSpPr>
        <xdr:spPr>
          <a:xfrm flipV="1">
            <a:off x="243" y="689"/>
            <a:ext cx="97" cy="6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Line 65"/>
          <xdr:cNvSpPr>
            <a:spLocks/>
          </xdr:cNvSpPr>
        </xdr:nvSpPr>
        <xdr:spPr>
          <a:xfrm>
            <a:off x="264" y="764"/>
            <a:ext cx="0" cy="5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56" name="Line 66"/>
          <xdr:cNvSpPr>
            <a:spLocks/>
          </xdr:cNvSpPr>
        </xdr:nvSpPr>
        <xdr:spPr>
          <a:xfrm>
            <a:off x="285" y="771"/>
            <a:ext cx="0" cy="46"/>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57" name="Line 67"/>
          <xdr:cNvSpPr>
            <a:spLocks/>
          </xdr:cNvSpPr>
        </xdr:nvSpPr>
        <xdr:spPr>
          <a:xfrm>
            <a:off x="306" y="778"/>
            <a:ext cx="0" cy="39"/>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58" name="Line 68"/>
          <xdr:cNvSpPr>
            <a:spLocks/>
          </xdr:cNvSpPr>
        </xdr:nvSpPr>
        <xdr:spPr>
          <a:xfrm>
            <a:off x="327" y="785"/>
            <a:ext cx="0" cy="32"/>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59" name="Line 69"/>
          <xdr:cNvSpPr>
            <a:spLocks/>
          </xdr:cNvSpPr>
        </xdr:nvSpPr>
        <xdr:spPr>
          <a:xfrm>
            <a:off x="348" y="792"/>
            <a:ext cx="0" cy="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60" name="Line 70"/>
          <xdr:cNvSpPr>
            <a:spLocks/>
          </xdr:cNvSpPr>
        </xdr:nvSpPr>
        <xdr:spPr>
          <a:xfrm>
            <a:off x="369" y="799"/>
            <a:ext cx="0" cy="18"/>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61" name="Line 71"/>
          <xdr:cNvSpPr>
            <a:spLocks/>
          </xdr:cNvSpPr>
        </xdr:nvSpPr>
        <xdr:spPr>
          <a:xfrm>
            <a:off x="390" y="806"/>
            <a:ext cx="0" cy="11"/>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62" name="Line 72"/>
          <xdr:cNvSpPr>
            <a:spLocks/>
          </xdr:cNvSpPr>
        </xdr:nvSpPr>
        <xdr:spPr>
          <a:xfrm>
            <a:off x="411" y="813"/>
            <a:ext cx="0" cy="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3" name="Line 73"/>
          <xdr:cNvSpPr>
            <a:spLocks/>
          </xdr:cNvSpPr>
        </xdr:nvSpPr>
        <xdr:spPr>
          <a:xfrm>
            <a:off x="243" y="877"/>
            <a:ext cx="0" cy="5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4" name="Line 74"/>
          <xdr:cNvSpPr>
            <a:spLocks/>
          </xdr:cNvSpPr>
        </xdr:nvSpPr>
        <xdr:spPr>
          <a:xfrm>
            <a:off x="421" y="821"/>
            <a:ext cx="0" cy="8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Line 75"/>
          <xdr:cNvSpPr>
            <a:spLocks/>
          </xdr:cNvSpPr>
        </xdr:nvSpPr>
        <xdr:spPr>
          <a:xfrm>
            <a:off x="243" y="903"/>
            <a:ext cx="178"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66" name="Line 76"/>
          <xdr:cNvSpPr>
            <a:spLocks/>
          </xdr:cNvSpPr>
        </xdr:nvSpPr>
        <xdr:spPr>
          <a:xfrm flipV="1">
            <a:off x="35" y="703"/>
            <a:ext cx="0" cy="3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Line 77"/>
          <xdr:cNvSpPr>
            <a:spLocks/>
          </xdr:cNvSpPr>
        </xdr:nvSpPr>
        <xdr:spPr>
          <a:xfrm flipV="1">
            <a:off x="243" y="703"/>
            <a:ext cx="0" cy="3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Line 78"/>
          <xdr:cNvSpPr>
            <a:spLocks/>
          </xdr:cNvSpPr>
        </xdr:nvSpPr>
        <xdr:spPr>
          <a:xfrm flipV="1">
            <a:off x="35" y="718"/>
            <a:ext cx="208"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69" name="Line 79"/>
          <xdr:cNvSpPr>
            <a:spLocks/>
          </xdr:cNvSpPr>
        </xdr:nvSpPr>
        <xdr:spPr>
          <a:xfrm flipH="1">
            <a:off x="194" y="843"/>
            <a:ext cx="4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0" name="Line 80"/>
          <xdr:cNvSpPr>
            <a:spLocks/>
          </xdr:cNvSpPr>
        </xdr:nvSpPr>
        <xdr:spPr>
          <a:xfrm>
            <a:off x="173" y="739"/>
            <a:ext cx="0" cy="78"/>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71" name="Line 81"/>
          <xdr:cNvSpPr>
            <a:spLocks/>
          </xdr:cNvSpPr>
        </xdr:nvSpPr>
        <xdr:spPr>
          <a:xfrm flipH="1">
            <a:off x="193" y="757"/>
            <a:ext cx="4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Line 82"/>
          <xdr:cNvSpPr>
            <a:spLocks/>
          </xdr:cNvSpPr>
        </xdr:nvSpPr>
        <xdr:spPr>
          <a:xfrm>
            <a:off x="207" y="757"/>
            <a:ext cx="0" cy="6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73" name="Line 83"/>
          <xdr:cNvSpPr>
            <a:spLocks/>
          </xdr:cNvSpPr>
        </xdr:nvSpPr>
        <xdr:spPr>
          <a:xfrm flipH="1">
            <a:off x="79" y="873"/>
            <a:ext cx="15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4" name="Line 84"/>
          <xdr:cNvSpPr>
            <a:spLocks/>
          </xdr:cNvSpPr>
        </xdr:nvSpPr>
        <xdr:spPr>
          <a:xfrm>
            <a:off x="207" y="843"/>
            <a:ext cx="0" cy="3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75" name="TextBox 85"/>
          <xdr:cNvSpPr txBox="1">
            <a:spLocks noChangeArrowheads="1"/>
          </xdr:cNvSpPr>
        </xdr:nvSpPr>
        <xdr:spPr>
          <a:xfrm>
            <a:off x="338" y="757"/>
            <a:ext cx="98" cy="34"/>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Surcharge Load
Due to Drifting</a:t>
            </a:r>
          </a:p>
        </xdr:txBody>
      </xdr:sp>
      <xdr:sp>
        <xdr:nvSpPr>
          <xdr:cNvPr id="76" name="Line 86"/>
          <xdr:cNvSpPr>
            <a:spLocks/>
          </xdr:cNvSpPr>
        </xdr:nvSpPr>
        <xdr:spPr>
          <a:xfrm flipH="1">
            <a:off x="327" y="765"/>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7" name="Line 87"/>
          <xdr:cNvSpPr>
            <a:spLocks/>
          </xdr:cNvSpPr>
        </xdr:nvSpPr>
        <xdr:spPr>
          <a:xfrm flipH="1">
            <a:off x="316" y="765"/>
            <a:ext cx="11" cy="31"/>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78" name="Line 88"/>
          <xdr:cNvSpPr>
            <a:spLocks/>
          </xdr:cNvSpPr>
        </xdr:nvSpPr>
        <xdr:spPr>
          <a:xfrm>
            <a:off x="95" y="739"/>
            <a:ext cx="0" cy="13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79" name="Line 89"/>
          <xdr:cNvSpPr>
            <a:spLocks/>
          </xdr:cNvSpPr>
        </xdr:nvSpPr>
        <xdr:spPr>
          <a:xfrm>
            <a:off x="558" y="873"/>
            <a:ext cx="0" cy="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Line 90"/>
          <xdr:cNvSpPr>
            <a:spLocks/>
          </xdr:cNvSpPr>
        </xdr:nvSpPr>
        <xdr:spPr>
          <a:xfrm>
            <a:off x="243" y="922"/>
            <a:ext cx="31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81" name="TextBox 91"/>
          <xdr:cNvSpPr txBox="1">
            <a:spLocks noChangeArrowheads="1"/>
          </xdr:cNvSpPr>
        </xdr:nvSpPr>
        <xdr:spPr>
          <a:xfrm>
            <a:off x="436" y="876"/>
            <a:ext cx="123" cy="16"/>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Balanced Snow Load</a:t>
            </a:r>
          </a:p>
        </xdr:txBody>
      </xdr:sp>
      <xdr:sp>
        <xdr:nvSpPr>
          <xdr:cNvPr id="82" name="Line 92"/>
          <xdr:cNvSpPr>
            <a:spLocks/>
          </xdr:cNvSpPr>
        </xdr:nvSpPr>
        <xdr:spPr>
          <a:xfrm>
            <a:off x="421" y="703"/>
            <a:ext cx="13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83" name="Line 93"/>
          <xdr:cNvSpPr>
            <a:spLocks/>
          </xdr:cNvSpPr>
        </xdr:nvSpPr>
        <xdr:spPr>
          <a:xfrm>
            <a:off x="563" y="873"/>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4" name="Line 94"/>
          <xdr:cNvSpPr>
            <a:spLocks/>
          </xdr:cNvSpPr>
        </xdr:nvSpPr>
        <xdr:spPr>
          <a:xfrm>
            <a:off x="578" y="817"/>
            <a:ext cx="0" cy="56"/>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85" name="Line 95"/>
          <xdr:cNvSpPr>
            <a:spLocks/>
          </xdr:cNvSpPr>
        </xdr:nvSpPr>
        <xdr:spPr>
          <a:xfrm flipH="1">
            <a:off x="288" y="745"/>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6" name="Line 96"/>
          <xdr:cNvSpPr>
            <a:spLocks/>
          </xdr:cNvSpPr>
        </xdr:nvSpPr>
        <xdr:spPr>
          <a:xfrm flipH="1">
            <a:off x="243" y="745"/>
            <a:ext cx="45" cy="43"/>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Arial"/>
                <a:ea typeface="Arial"/>
                <a:cs typeface="Arial"/>
              </a:rPr>
              <a:t/>
            </a:r>
          </a:p>
        </xdr:txBody>
      </xdr:sp>
      <xdr:sp>
        <xdr:nvSpPr>
          <xdr:cNvPr id="87" name="Line 97"/>
          <xdr:cNvSpPr>
            <a:spLocks/>
          </xdr:cNvSpPr>
        </xdr:nvSpPr>
        <xdr:spPr>
          <a:xfrm flipH="1">
            <a:off x="558" y="775"/>
            <a:ext cx="98" cy="6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8" name="Line 98"/>
          <xdr:cNvSpPr>
            <a:spLocks/>
          </xdr:cNvSpPr>
        </xdr:nvSpPr>
        <xdr:spPr>
          <a:xfrm>
            <a:off x="656" y="774"/>
            <a:ext cx="0" cy="3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9" name="Line 99"/>
          <xdr:cNvSpPr>
            <a:spLocks/>
          </xdr:cNvSpPr>
        </xdr:nvSpPr>
        <xdr:spPr>
          <a:xfrm flipH="1">
            <a:off x="559" y="804"/>
            <a:ext cx="97" cy="6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0" name="Line 100"/>
          <xdr:cNvSpPr>
            <a:spLocks/>
          </xdr:cNvSpPr>
        </xdr:nvSpPr>
        <xdr:spPr>
          <a:xfrm>
            <a:off x="656" y="804"/>
            <a:ext cx="0" cy="4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1" name="Line 101"/>
          <xdr:cNvSpPr>
            <a:spLocks/>
          </xdr:cNvSpPr>
        </xdr:nvSpPr>
        <xdr:spPr>
          <a:xfrm flipV="1">
            <a:off x="558" y="817"/>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2" name="Line 102"/>
          <xdr:cNvSpPr>
            <a:spLocks/>
          </xdr:cNvSpPr>
        </xdr:nvSpPr>
        <xdr:spPr>
          <a:xfrm flipV="1">
            <a:off x="656" y="748"/>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3" name="Line 103"/>
          <xdr:cNvSpPr>
            <a:spLocks/>
          </xdr:cNvSpPr>
        </xdr:nvSpPr>
        <xdr:spPr>
          <a:xfrm>
            <a:off x="421" y="817"/>
            <a:ext cx="13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4" name="Line 104"/>
          <xdr:cNvSpPr>
            <a:spLocks/>
          </xdr:cNvSpPr>
        </xdr:nvSpPr>
        <xdr:spPr>
          <a:xfrm>
            <a:off x="519" y="748"/>
            <a:ext cx="13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5" name="Line 105"/>
          <xdr:cNvSpPr>
            <a:spLocks/>
          </xdr:cNvSpPr>
        </xdr:nvSpPr>
        <xdr:spPr>
          <a:xfrm flipV="1">
            <a:off x="421" y="748"/>
            <a:ext cx="97" cy="6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6" name="Line 106"/>
          <xdr:cNvSpPr>
            <a:spLocks/>
          </xdr:cNvSpPr>
        </xdr:nvSpPr>
        <xdr:spPr>
          <a:xfrm flipV="1">
            <a:off x="558" y="749"/>
            <a:ext cx="97" cy="6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7" name="Line 107"/>
          <xdr:cNvSpPr>
            <a:spLocks/>
          </xdr:cNvSpPr>
        </xdr:nvSpPr>
        <xdr:spPr>
          <a:xfrm>
            <a:off x="563" y="817"/>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8" name="Line 108"/>
          <xdr:cNvSpPr>
            <a:spLocks/>
          </xdr:cNvSpPr>
        </xdr:nvSpPr>
        <xdr:spPr>
          <a:xfrm>
            <a:off x="474" y="817"/>
            <a:ext cx="0" cy="26"/>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99" name="Line 109"/>
          <xdr:cNvSpPr>
            <a:spLocks/>
          </xdr:cNvSpPr>
        </xdr:nvSpPr>
        <xdr:spPr>
          <a:xfrm>
            <a:off x="432" y="817"/>
            <a:ext cx="0" cy="26"/>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00" name="Line 110"/>
          <xdr:cNvSpPr>
            <a:spLocks/>
          </xdr:cNvSpPr>
        </xdr:nvSpPr>
        <xdr:spPr>
          <a:xfrm>
            <a:off x="453" y="817"/>
            <a:ext cx="0" cy="26"/>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01" name="Line 111"/>
          <xdr:cNvSpPr>
            <a:spLocks/>
          </xdr:cNvSpPr>
        </xdr:nvSpPr>
        <xdr:spPr>
          <a:xfrm>
            <a:off x="495" y="817"/>
            <a:ext cx="0" cy="26"/>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02" name="Line 112"/>
          <xdr:cNvSpPr>
            <a:spLocks/>
          </xdr:cNvSpPr>
        </xdr:nvSpPr>
        <xdr:spPr>
          <a:xfrm>
            <a:off x="516" y="817"/>
            <a:ext cx="0" cy="26"/>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03" name="Line 113"/>
          <xdr:cNvSpPr>
            <a:spLocks/>
          </xdr:cNvSpPr>
        </xdr:nvSpPr>
        <xdr:spPr>
          <a:xfrm>
            <a:off x="537" y="817"/>
            <a:ext cx="0" cy="26"/>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04" name="Line 114"/>
          <xdr:cNvSpPr>
            <a:spLocks/>
          </xdr:cNvSpPr>
        </xdr:nvSpPr>
        <xdr:spPr>
          <a:xfrm>
            <a:off x="558" y="817"/>
            <a:ext cx="0" cy="26"/>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05" name="TextBox 115"/>
          <xdr:cNvSpPr txBox="1">
            <a:spLocks noChangeArrowheads="1"/>
          </xdr:cNvSpPr>
        </xdr:nvSpPr>
        <xdr:spPr>
          <a:xfrm>
            <a:off x="438" y="801"/>
            <a:ext cx="123" cy="17"/>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Rain-on-Snow Surch.</a:t>
            </a:r>
          </a:p>
        </xdr:txBody>
      </xdr:sp>
      <xdr:sp>
        <xdr:nvSpPr>
          <xdr:cNvPr id="106" name="Line 116"/>
          <xdr:cNvSpPr>
            <a:spLocks/>
          </xdr:cNvSpPr>
        </xdr:nvSpPr>
        <xdr:spPr>
          <a:xfrm flipH="1">
            <a:off x="243" y="817"/>
            <a:ext cx="17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7" name="Line 117"/>
          <xdr:cNvSpPr>
            <a:spLocks/>
          </xdr:cNvSpPr>
        </xdr:nvSpPr>
        <xdr:spPr>
          <a:xfrm>
            <a:off x="243" y="817"/>
            <a:ext cx="0" cy="26"/>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08" name="Line 118"/>
          <xdr:cNvSpPr>
            <a:spLocks/>
          </xdr:cNvSpPr>
        </xdr:nvSpPr>
        <xdr:spPr>
          <a:xfrm>
            <a:off x="264" y="817"/>
            <a:ext cx="0" cy="26"/>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09" name="Line 119"/>
          <xdr:cNvSpPr>
            <a:spLocks/>
          </xdr:cNvSpPr>
        </xdr:nvSpPr>
        <xdr:spPr>
          <a:xfrm>
            <a:off x="285" y="817"/>
            <a:ext cx="0" cy="26"/>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10" name="Line 120"/>
          <xdr:cNvSpPr>
            <a:spLocks/>
          </xdr:cNvSpPr>
        </xdr:nvSpPr>
        <xdr:spPr>
          <a:xfrm>
            <a:off x="306" y="817"/>
            <a:ext cx="0" cy="26"/>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11" name="Line 121"/>
          <xdr:cNvSpPr>
            <a:spLocks/>
          </xdr:cNvSpPr>
        </xdr:nvSpPr>
        <xdr:spPr>
          <a:xfrm>
            <a:off x="327" y="817"/>
            <a:ext cx="0" cy="26"/>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12" name="Line 122"/>
          <xdr:cNvSpPr>
            <a:spLocks/>
          </xdr:cNvSpPr>
        </xdr:nvSpPr>
        <xdr:spPr>
          <a:xfrm>
            <a:off x="348" y="817"/>
            <a:ext cx="0" cy="26"/>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13" name="Line 123"/>
          <xdr:cNvSpPr>
            <a:spLocks/>
          </xdr:cNvSpPr>
        </xdr:nvSpPr>
        <xdr:spPr>
          <a:xfrm>
            <a:off x="369" y="817"/>
            <a:ext cx="0" cy="26"/>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14" name="Line 124"/>
          <xdr:cNvSpPr>
            <a:spLocks/>
          </xdr:cNvSpPr>
        </xdr:nvSpPr>
        <xdr:spPr>
          <a:xfrm>
            <a:off x="390" y="817"/>
            <a:ext cx="0" cy="26"/>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15" name="Line 125"/>
          <xdr:cNvSpPr>
            <a:spLocks/>
          </xdr:cNvSpPr>
        </xdr:nvSpPr>
        <xdr:spPr>
          <a:xfrm>
            <a:off x="411" y="817"/>
            <a:ext cx="0" cy="26"/>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16" name="Line 126"/>
          <xdr:cNvSpPr>
            <a:spLocks/>
          </xdr:cNvSpPr>
        </xdr:nvSpPr>
        <xdr:spPr>
          <a:xfrm flipH="1">
            <a:off x="163" y="817"/>
            <a:ext cx="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7" name="TextBox 127"/>
          <xdr:cNvSpPr txBox="1">
            <a:spLocks noChangeArrowheads="1"/>
          </xdr:cNvSpPr>
        </xdr:nvSpPr>
        <xdr:spPr>
          <a:xfrm>
            <a:off x="41" y="890"/>
            <a:ext cx="183" cy="4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1" u="none" baseline="0">
                <a:solidFill>
                  <a:srgbClr val="FF0000"/>
                </a:solidFill>
                <a:latin typeface="Arial"/>
                <a:ea typeface="Arial"/>
                <a:cs typeface="Arial"/>
              </a:rPr>
              <a:t>*</a:t>
            </a:r>
            <a:r>
              <a:rPr lang="en-US" cap="none" sz="900" b="0" i="1" u="sng" baseline="0">
                <a:solidFill>
                  <a:srgbClr val="FF0000"/>
                </a:solidFill>
                <a:latin typeface="Arial"/>
                <a:ea typeface="Arial"/>
                <a:cs typeface="Arial"/>
              </a:rPr>
              <a:t>Note:</a:t>
            </a:r>
            <a:r>
              <a:rPr lang="en-US" cap="none" sz="900" b="0" i="1" u="none" baseline="0">
                <a:solidFill>
                  <a:srgbClr val="FF0000"/>
                </a:solidFill>
                <a:latin typeface="Arial"/>
                <a:ea typeface="Arial"/>
                <a:cs typeface="Arial"/>
              </a:rPr>
              <a:t> Rain-on-snow surcharge
    need not be combined with  
        snow drift for total load.</a:t>
            </a:r>
          </a:p>
        </xdr:txBody>
      </xdr:sp>
      <xdr:sp>
        <xdr:nvSpPr>
          <xdr:cNvPr id="118" name="Line 128"/>
          <xdr:cNvSpPr>
            <a:spLocks/>
          </xdr:cNvSpPr>
        </xdr:nvSpPr>
        <xdr:spPr>
          <a:xfrm flipV="1">
            <a:off x="207" y="817"/>
            <a:ext cx="0" cy="26"/>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19" name="TextBox 129"/>
          <xdr:cNvSpPr txBox="1">
            <a:spLocks noChangeArrowheads="1"/>
          </xdr:cNvSpPr>
        </xdr:nvSpPr>
        <xdr:spPr>
          <a:xfrm>
            <a:off x="195" y="825"/>
            <a:ext cx="16" cy="15"/>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a:t>
            </a:r>
          </a:p>
        </xdr:txBody>
      </xdr:sp>
      <xdr:sp>
        <xdr:nvSpPr>
          <xdr:cNvPr id="120" name="Line 130"/>
          <xdr:cNvSpPr>
            <a:spLocks/>
          </xdr:cNvSpPr>
        </xdr:nvSpPr>
        <xdr:spPr>
          <a:xfrm>
            <a:off x="563" y="885"/>
            <a:ext cx="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1" name="Line 131"/>
          <xdr:cNvSpPr>
            <a:spLocks/>
          </xdr:cNvSpPr>
        </xdr:nvSpPr>
        <xdr:spPr>
          <a:xfrm flipV="1">
            <a:off x="578" y="873"/>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38100</xdr:rowOff>
    </xdr:from>
    <xdr:to>
      <xdr:col>8</xdr:col>
      <xdr:colOff>542925</xdr:colOff>
      <xdr:row>42</xdr:row>
      <xdr:rowOff>28575</xdr:rowOff>
    </xdr:to>
    <xdr:pic>
      <xdr:nvPicPr>
        <xdr:cNvPr id="1" name="Picture 2"/>
        <xdr:cNvPicPr preferRelativeResize="1">
          <a:picLocks noChangeAspect="1"/>
        </xdr:cNvPicPr>
      </xdr:nvPicPr>
      <xdr:blipFill>
        <a:blip r:embed="rId1"/>
        <a:srcRect l="4399"/>
        <a:stretch>
          <a:fillRect/>
        </a:stretch>
      </xdr:blipFill>
      <xdr:spPr>
        <a:xfrm>
          <a:off x="38100" y="238125"/>
          <a:ext cx="5381625" cy="6629400"/>
        </a:xfrm>
        <a:prstGeom prst="rect">
          <a:avLst/>
        </a:prstGeom>
        <a:noFill/>
        <a:ln w="9525" cmpd="sng">
          <a:noFill/>
        </a:ln>
      </xdr:spPr>
    </xdr:pic>
    <xdr:clientData/>
  </xdr:twoCellAnchor>
  <xdr:twoCellAnchor editAs="oneCell">
    <xdr:from>
      <xdr:col>8</xdr:col>
      <xdr:colOff>495300</xdr:colOff>
      <xdr:row>4</xdr:row>
      <xdr:rowOff>0</xdr:rowOff>
    </xdr:from>
    <xdr:to>
      <xdr:col>17</xdr:col>
      <xdr:colOff>409575</xdr:colOff>
      <xdr:row>42</xdr:row>
      <xdr:rowOff>28575</xdr:rowOff>
    </xdr:to>
    <xdr:pic>
      <xdr:nvPicPr>
        <xdr:cNvPr id="2" name="Picture 3"/>
        <xdr:cNvPicPr preferRelativeResize="1">
          <a:picLocks noChangeAspect="1"/>
        </xdr:cNvPicPr>
      </xdr:nvPicPr>
      <xdr:blipFill>
        <a:blip r:embed="rId2"/>
        <a:stretch>
          <a:fillRect/>
        </a:stretch>
      </xdr:blipFill>
      <xdr:spPr>
        <a:xfrm>
          <a:off x="5372100" y="685800"/>
          <a:ext cx="5400675" cy="6181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52"/>
  <sheetViews>
    <sheetView tabSelected="1" workbookViewId="0" topLeftCell="A1">
      <selection activeCell="A38" sqref="A38"/>
    </sheetView>
  </sheetViews>
  <sheetFormatPr defaultColWidth="9.140625" defaultRowHeight="12.75"/>
  <cols>
    <col min="1" max="1" width="9.140625" style="3" customWidth="1"/>
    <col min="2" max="2" width="12.140625" style="3" customWidth="1"/>
    <col min="3" max="9" width="9.140625" style="3" customWidth="1"/>
    <col min="10" max="10" width="5.7109375" style="3" customWidth="1"/>
    <col min="11" max="16384" width="9.140625" style="3" customWidth="1"/>
  </cols>
  <sheetData>
    <row r="1" spans="1:10" ht="15.75">
      <c r="A1" s="52" t="s">
        <v>109</v>
      </c>
      <c r="B1" s="53"/>
      <c r="C1" s="53"/>
      <c r="D1" s="53"/>
      <c r="E1" s="53"/>
      <c r="F1" s="53"/>
      <c r="G1" s="53"/>
      <c r="H1" s="53"/>
      <c r="I1" s="53"/>
      <c r="J1" s="53"/>
    </row>
    <row r="2" spans="1:10" ht="12.75">
      <c r="A2" s="54"/>
      <c r="B2" s="54"/>
      <c r="C2" s="54"/>
      <c r="D2" s="54"/>
      <c r="E2" s="54"/>
      <c r="F2" s="54"/>
      <c r="G2" s="54"/>
      <c r="H2" s="54"/>
      <c r="I2" s="54"/>
      <c r="J2" s="54"/>
    </row>
    <row r="3" spans="1:10" ht="12.75">
      <c r="A3" s="55" t="s">
        <v>58</v>
      </c>
      <c r="B3" s="54"/>
      <c r="C3" s="54"/>
      <c r="D3" s="54"/>
      <c r="E3" s="54"/>
      <c r="F3" s="54"/>
      <c r="G3" s="54"/>
      <c r="H3" s="54"/>
      <c r="I3" s="54"/>
      <c r="J3" s="54"/>
    </row>
    <row r="4" spans="1:10" ht="12.75">
      <c r="A4" s="54"/>
      <c r="B4" s="54"/>
      <c r="C4" s="54"/>
      <c r="D4" s="54"/>
      <c r="E4" s="54"/>
      <c r="F4" s="54"/>
      <c r="G4" s="54"/>
      <c r="H4" s="54"/>
      <c r="I4" s="54"/>
      <c r="J4" s="54"/>
    </row>
    <row r="5" spans="1:10" ht="12.75">
      <c r="A5" s="54" t="s">
        <v>110</v>
      </c>
      <c r="B5" s="54"/>
      <c r="C5" s="54"/>
      <c r="D5" s="54"/>
      <c r="E5" s="54"/>
      <c r="F5" s="54"/>
      <c r="G5" s="54"/>
      <c r="H5" s="54"/>
      <c r="I5" s="54"/>
      <c r="J5" s="54"/>
    </row>
    <row r="6" spans="1:10" ht="12.75">
      <c r="A6" s="197" t="s">
        <v>111</v>
      </c>
      <c r="B6" s="197"/>
      <c r="C6" s="197"/>
      <c r="D6" s="197"/>
      <c r="E6" s="197"/>
      <c r="F6" s="197"/>
      <c r="G6" s="197"/>
      <c r="H6" s="197"/>
      <c r="I6" s="197"/>
      <c r="J6" s="197"/>
    </row>
    <row r="7" spans="1:10" ht="12.75">
      <c r="A7" s="54" t="s">
        <v>80</v>
      </c>
      <c r="B7" s="54"/>
      <c r="C7" s="54"/>
      <c r="D7" s="54"/>
      <c r="E7" s="54"/>
      <c r="F7" s="54"/>
      <c r="G7" s="54"/>
      <c r="H7" s="54"/>
      <c r="I7" s="54"/>
      <c r="J7" s="54"/>
    </row>
    <row r="8" spans="1:10" ht="12.75">
      <c r="A8" s="54" t="s">
        <v>84</v>
      </c>
      <c r="B8" s="54"/>
      <c r="C8" s="54"/>
      <c r="D8" s="54"/>
      <c r="E8" s="54"/>
      <c r="F8" s="54"/>
      <c r="G8" s="54"/>
      <c r="H8" s="54"/>
      <c r="I8" s="54"/>
      <c r="J8" s="54"/>
    </row>
    <row r="9" spans="1:10" ht="12.75">
      <c r="A9" s="54"/>
      <c r="B9" s="54"/>
      <c r="C9" s="54"/>
      <c r="D9" s="54"/>
      <c r="E9" s="54"/>
      <c r="F9" s="54"/>
      <c r="G9" s="54"/>
      <c r="H9" s="54"/>
      <c r="I9" s="54"/>
      <c r="J9" s="54"/>
    </row>
    <row r="10" spans="1:10" ht="12.75">
      <c r="A10" s="54" t="s">
        <v>67</v>
      </c>
      <c r="B10" s="54"/>
      <c r="C10" s="54"/>
      <c r="D10" s="54"/>
      <c r="E10" s="54"/>
      <c r="F10" s="54"/>
      <c r="G10" s="54"/>
      <c r="H10" s="54"/>
      <c r="I10" s="54"/>
      <c r="J10" s="54"/>
    </row>
    <row r="11" spans="1:10" ht="12.75">
      <c r="A11" s="54"/>
      <c r="B11" s="54"/>
      <c r="C11" s="54"/>
      <c r="D11" s="54"/>
      <c r="E11" s="54"/>
      <c r="F11" s="54"/>
      <c r="G11" s="54"/>
      <c r="H11" s="54"/>
      <c r="I11" s="54"/>
      <c r="J11" s="54"/>
    </row>
    <row r="12" spans="1:10" ht="12.75">
      <c r="A12" s="56" t="s">
        <v>59</v>
      </c>
      <c r="B12" s="57"/>
      <c r="C12" s="58"/>
      <c r="D12" s="59" t="s">
        <v>60</v>
      </c>
      <c r="E12" s="57"/>
      <c r="F12" s="57"/>
      <c r="G12" s="57"/>
      <c r="H12" s="57"/>
      <c r="I12" s="57"/>
      <c r="J12" s="58"/>
    </row>
    <row r="13" spans="1:10" ht="12.75">
      <c r="A13" s="60" t="s">
        <v>61</v>
      </c>
      <c r="B13" s="61"/>
      <c r="C13" s="62"/>
      <c r="D13" s="63" t="s">
        <v>62</v>
      </c>
      <c r="E13" s="61"/>
      <c r="F13" s="61"/>
      <c r="G13" s="61"/>
      <c r="H13" s="61"/>
      <c r="I13" s="61"/>
      <c r="J13" s="64"/>
    </row>
    <row r="14" spans="1:10" ht="12.75">
      <c r="A14" s="65" t="s">
        <v>69</v>
      </c>
      <c r="B14" s="66"/>
      <c r="C14" s="67"/>
      <c r="D14" s="68" t="s">
        <v>70</v>
      </c>
      <c r="E14" s="66"/>
      <c r="F14" s="66"/>
      <c r="G14" s="66"/>
      <c r="H14" s="66"/>
      <c r="I14" s="66"/>
      <c r="J14" s="67"/>
    </row>
    <row r="15" spans="1:10" ht="12.75">
      <c r="A15" s="69" t="s">
        <v>68</v>
      </c>
      <c r="B15" s="70"/>
      <c r="C15" s="71"/>
      <c r="D15" s="72" t="s">
        <v>112</v>
      </c>
      <c r="E15" s="70"/>
      <c r="F15" s="70"/>
      <c r="G15" s="70"/>
      <c r="H15" s="70"/>
      <c r="I15" s="70"/>
      <c r="J15" s="71"/>
    </row>
    <row r="16" spans="1:10" ht="12.75">
      <c r="A16" s="54"/>
      <c r="B16" s="54"/>
      <c r="C16" s="54"/>
      <c r="D16" s="54"/>
      <c r="E16" s="54"/>
      <c r="F16" s="54"/>
      <c r="G16" s="54"/>
      <c r="H16" s="54"/>
      <c r="I16" s="54"/>
      <c r="J16" s="54"/>
    </row>
    <row r="17" spans="1:10" ht="12.75">
      <c r="A17" s="55" t="s">
        <v>63</v>
      </c>
      <c r="B17" s="54"/>
      <c r="C17" s="54"/>
      <c r="D17" s="54"/>
      <c r="E17" s="54"/>
      <c r="F17" s="54"/>
      <c r="G17" s="54"/>
      <c r="H17" s="54"/>
      <c r="I17" s="54"/>
      <c r="J17" s="54"/>
    </row>
    <row r="18" spans="1:10" ht="12.75">
      <c r="A18" s="54"/>
      <c r="B18" s="54"/>
      <c r="C18" s="54"/>
      <c r="D18" s="54"/>
      <c r="E18" s="54"/>
      <c r="F18" s="54"/>
      <c r="G18" s="54"/>
      <c r="H18" s="54"/>
      <c r="I18" s="54"/>
      <c r="J18" s="54"/>
    </row>
    <row r="19" spans="1:10" ht="12.75">
      <c r="A19" s="54" t="s">
        <v>113</v>
      </c>
      <c r="B19" s="54"/>
      <c r="C19" s="54"/>
      <c r="D19" s="54"/>
      <c r="E19" s="54"/>
      <c r="F19" s="54"/>
      <c r="G19" s="54"/>
      <c r="H19" s="54"/>
      <c r="I19" s="54"/>
      <c r="J19" s="54"/>
    </row>
    <row r="20" spans="1:10" ht="12.75">
      <c r="A20" s="54" t="s">
        <v>81</v>
      </c>
      <c r="B20" s="54"/>
      <c r="C20" s="54"/>
      <c r="D20" s="54"/>
      <c r="E20" s="54"/>
      <c r="F20" s="54"/>
      <c r="G20" s="54"/>
      <c r="H20" s="54"/>
      <c r="I20" s="54"/>
      <c r="J20" s="54"/>
    </row>
    <row r="21" spans="1:10" ht="12.75">
      <c r="A21" s="54" t="s">
        <v>97</v>
      </c>
      <c r="B21" s="54"/>
      <c r="C21" s="54"/>
      <c r="D21" s="54"/>
      <c r="E21" s="54"/>
      <c r="F21" s="54"/>
      <c r="G21" s="54"/>
      <c r="H21" s="54"/>
      <c r="I21" s="54"/>
      <c r="J21" s="54"/>
    </row>
    <row r="22" spans="1:10" ht="12.75">
      <c r="A22" s="54" t="s">
        <v>71</v>
      </c>
      <c r="B22" s="54"/>
      <c r="C22" s="54"/>
      <c r="D22" s="54"/>
      <c r="E22" s="54"/>
      <c r="F22" s="54"/>
      <c r="G22" s="54"/>
      <c r="H22" s="54"/>
      <c r="I22" s="54"/>
      <c r="J22" s="54"/>
    </row>
    <row r="23" spans="1:10" ht="12.75">
      <c r="A23" s="54" t="s">
        <v>98</v>
      </c>
      <c r="B23" s="197"/>
      <c r="C23" s="197"/>
      <c r="D23" s="197"/>
      <c r="E23" s="197"/>
      <c r="F23" s="197"/>
      <c r="G23" s="197"/>
      <c r="H23" s="197"/>
      <c r="I23" s="197"/>
      <c r="J23" s="197"/>
    </row>
    <row r="24" spans="1:10" ht="12.75">
      <c r="A24" s="54" t="s">
        <v>99</v>
      </c>
      <c r="B24" s="197"/>
      <c r="C24" s="197"/>
      <c r="D24" s="197"/>
      <c r="E24" s="197"/>
      <c r="F24" s="197"/>
      <c r="G24" s="197"/>
      <c r="H24" s="197"/>
      <c r="I24" s="197"/>
      <c r="J24" s="197"/>
    </row>
    <row r="25" spans="1:10" ht="12.75">
      <c r="A25" s="54" t="s">
        <v>100</v>
      </c>
      <c r="B25" s="197"/>
      <c r="C25" s="197"/>
      <c r="D25" s="197"/>
      <c r="E25" s="197"/>
      <c r="F25" s="197"/>
      <c r="G25" s="197"/>
      <c r="H25" s="197"/>
      <c r="I25" s="197"/>
      <c r="J25" s="197"/>
    </row>
    <row r="26" spans="1:10" ht="12.75">
      <c r="A26" s="54" t="s">
        <v>94</v>
      </c>
      <c r="B26" s="197"/>
      <c r="C26" s="197"/>
      <c r="D26" s="197"/>
      <c r="E26" s="197"/>
      <c r="F26" s="197"/>
      <c r="G26" s="197"/>
      <c r="H26" s="197"/>
      <c r="I26" s="197"/>
      <c r="J26" s="197"/>
    </row>
    <row r="27" spans="1:10" ht="12.75">
      <c r="A27" s="54" t="s">
        <v>95</v>
      </c>
      <c r="C27" s="54"/>
      <c r="D27" s="54"/>
      <c r="E27" s="54"/>
      <c r="F27" s="54"/>
      <c r="G27" s="54"/>
      <c r="H27" s="54"/>
      <c r="I27" s="54"/>
      <c r="J27" s="54"/>
    </row>
    <row r="28" spans="1:10" ht="12.75">
      <c r="A28" s="54" t="s">
        <v>96</v>
      </c>
      <c r="C28" s="54"/>
      <c r="D28" s="54"/>
      <c r="E28" s="54"/>
      <c r="F28" s="54"/>
      <c r="G28" s="54"/>
      <c r="H28" s="54"/>
      <c r="I28" s="54"/>
      <c r="J28" s="54"/>
    </row>
    <row r="29" spans="1:10" ht="12.75">
      <c r="A29" s="54" t="s">
        <v>101</v>
      </c>
      <c r="C29" s="54"/>
      <c r="D29" s="197"/>
      <c r="E29" s="197"/>
      <c r="F29" s="197"/>
      <c r="G29" s="197"/>
      <c r="H29" s="197"/>
      <c r="I29" s="197"/>
      <c r="J29" s="197"/>
    </row>
    <row r="30" spans="1:10" ht="12.75">
      <c r="A30" s="54" t="s">
        <v>144</v>
      </c>
      <c r="C30" s="54"/>
      <c r="D30" s="197"/>
      <c r="E30" s="197"/>
      <c r="F30" s="197"/>
      <c r="G30" s="197"/>
      <c r="H30" s="197"/>
      <c r="I30" s="197"/>
      <c r="J30" s="197"/>
    </row>
    <row r="31" spans="1:10" ht="12.75">
      <c r="A31" s="54" t="s">
        <v>145</v>
      </c>
      <c r="C31" s="197"/>
      <c r="D31" s="197"/>
      <c r="E31" s="197"/>
      <c r="F31" s="197"/>
      <c r="G31" s="197"/>
      <c r="H31" s="197"/>
      <c r="I31" s="197"/>
      <c r="J31" s="197"/>
    </row>
    <row r="32" spans="1:10" ht="12.75">
      <c r="A32" s="54" t="s">
        <v>87</v>
      </c>
      <c r="D32" s="197"/>
      <c r="E32" s="197"/>
      <c r="F32" s="197"/>
      <c r="G32" s="197"/>
      <c r="H32" s="197"/>
      <c r="I32" s="197"/>
      <c r="J32" s="197"/>
    </row>
    <row r="33" spans="1:10" ht="12.75">
      <c r="A33" s="54" t="s">
        <v>88</v>
      </c>
      <c r="J33" s="197"/>
    </row>
    <row r="34" spans="1:10" ht="12.75">
      <c r="A34" s="54" t="s">
        <v>102</v>
      </c>
      <c r="B34" s="54"/>
      <c r="C34" s="197"/>
      <c r="J34" s="197"/>
    </row>
    <row r="35" spans="1:10" ht="12.75">
      <c r="A35" s="54" t="s">
        <v>64</v>
      </c>
      <c r="B35" s="54"/>
      <c r="C35" s="197"/>
      <c r="J35" s="197"/>
    </row>
    <row r="36" spans="1:10" ht="12.75">
      <c r="A36" s="54" t="s">
        <v>65</v>
      </c>
      <c r="B36" s="197"/>
      <c r="C36" s="197"/>
      <c r="J36" s="197"/>
    </row>
    <row r="37" spans="1:10" ht="12.75">
      <c r="A37" s="54" t="s">
        <v>66</v>
      </c>
      <c r="B37" s="197"/>
      <c r="C37" s="197"/>
      <c r="D37" s="197"/>
      <c r="E37" s="197"/>
      <c r="F37" s="197"/>
      <c r="G37" s="197"/>
      <c r="H37" s="197"/>
      <c r="I37" s="197"/>
      <c r="J37" s="197"/>
    </row>
    <row r="38" spans="4:10" ht="12.75">
      <c r="D38" s="197"/>
      <c r="E38" s="197"/>
      <c r="F38" s="197"/>
      <c r="G38" s="197"/>
      <c r="H38" s="197"/>
      <c r="I38" s="197"/>
      <c r="J38" s="197"/>
    </row>
    <row r="39" spans="4:10" ht="12.75">
      <c r="D39" s="197"/>
      <c r="E39" s="197"/>
      <c r="F39" s="197"/>
      <c r="G39" s="197"/>
      <c r="H39" s="197"/>
      <c r="I39" s="197"/>
      <c r="J39" s="197"/>
    </row>
    <row r="40" spans="4:10" ht="12.75">
      <c r="D40" s="197"/>
      <c r="E40" s="197"/>
      <c r="F40" s="197"/>
      <c r="G40" s="197"/>
      <c r="H40" s="197"/>
      <c r="I40" s="197"/>
      <c r="J40" s="197"/>
    </row>
    <row r="41" spans="1:10" ht="12.75">
      <c r="A41" s="197"/>
      <c r="B41" s="197"/>
      <c r="C41" s="197"/>
      <c r="D41" s="197"/>
      <c r="E41" s="197"/>
      <c r="F41" s="197"/>
      <c r="G41" s="197"/>
      <c r="H41" s="197"/>
      <c r="I41" s="197"/>
      <c r="J41" s="197"/>
    </row>
    <row r="42" spans="1:10" ht="12.75">
      <c r="A42" s="197"/>
      <c r="B42" s="197"/>
      <c r="C42" s="197"/>
      <c r="D42" s="197"/>
      <c r="E42" s="197"/>
      <c r="F42" s="197"/>
      <c r="G42" s="197"/>
      <c r="H42" s="197"/>
      <c r="I42" s="197"/>
      <c r="J42" s="197"/>
    </row>
    <row r="43" spans="1:10" ht="12.75">
      <c r="A43" s="197"/>
      <c r="B43" s="197"/>
      <c r="C43" s="197"/>
      <c r="D43" s="197"/>
      <c r="E43" s="197"/>
      <c r="F43" s="197"/>
      <c r="G43" s="197"/>
      <c r="H43" s="197"/>
      <c r="I43" s="197"/>
      <c r="J43" s="197"/>
    </row>
    <row r="44" spans="1:10" ht="12.75">
      <c r="A44" s="197"/>
      <c r="B44" s="197"/>
      <c r="C44" s="197"/>
      <c r="D44" s="197"/>
      <c r="E44" s="197"/>
      <c r="F44" s="197"/>
      <c r="G44" s="197"/>
      <c r="H44" s="197"/>
      <c r="I44" s="197"/>
      <c r="J44" s="197"/>
    </row>
    <row r="45" spans="1:10" ht="12.75">
      <c r="A45" s="197"/>
      <c r="B45" s="197"/>
      <c r="C45" s="197"/>
      <c r="D45" s="197"/>
      <c r="E45" s="197"/>
      <c r="F45" s="197"/>
      <c r="G45" s="197"/>
      <c r="H45" s="197"/>
      <c r="I45" s="197"/>
      <c r="J45" s="197"/>
    </row>
    <row r="46" spans="1:10" ht="12.75">
      <c r="A46" s="197"/>
      <c r="B46" s="197"/>
      <c r="C46" s="197"/>
      <c r="D46" s="197"/>
      <c r="E46" s="197"/>
      <c r="F46" s="197"/>
      <c r="G46" s="197"/>
      <c r="H46" s="197"/>
      <c r="I46" s="197"/>
      <c r="J46" s="197"/>
    </row>
    <row r="47" spans="1:10" ht="12.75">
      <c r="A47" s="197"/>
      <c r="B47" s="197"/>
      <c r="C47" s="197"/>
      <c r="D47" s="197"/>
      <c r="E47" s="197"/>
      <c r="F47" s="197"/>
      <c r="G47" s="197"/>
      <c r="H47" s="197"/>
      <c r="I47" s="197"/>
      <c r="J47" s="197"/>
    </row>
    <row r="48" spans="1:10" ht="12.75">
      <c r="A48" s="197"/>
      <c r="B48" s="197"/>
      <c r="C48" s="197"/>
      <c r="D48" s="197"/>
      <c r="E48" s="197"/>
      <c r="F48" s="197"/>
      <c r="G48" s="197"/>
      <c r="H48" s="197"/>
      <c r="I48" s="197"/>
      <c r="J48" s="197"/>
    </row>
    <row r="49" spans="1:10" ht="12.75">
      <c r="A49" s="197"/>
      <c r="B49" s="197"/>
      <c r="C49" s="197"/>
      <c r="D49" s="197"/>
      <c r="E49" s="197"/>
      <c r="F49" s="197"/>
      <c r="G49" s="197"/>
      <c r="H49" s="197"/>
      <c r="I49" s="197"/>
      <c r="J49" s="197"/>
    </row>
    <row r="50" spans="1:10" ht="12.75">
      <c r="A50" s="197"/>
      <c r="B50" s="197"/>
      <c r="C50" s="197"/>
      <c r="D50" s="197"/>
      <c r="E50" s="197"/>
      <c r="F50" s="197"/>
      <c r="G50" s="197"/>
      <c r="H50" s="197"/>
      <c r="I50" s="197"/>
      <c r="J50" s="197"/>
    </row>
    <row r="51" spans="1:10" ht="12.75">
      <c r="A51" s="197"/>
      <c r="B51" s="197"/>
      <c r="C51" s="197"/>
      <c r="D51" s="197"/>
      <c r="E51" s="197"/>
      <c r="F51" s="197"/>
      <c r="G51" s="197"/>
      <c r="H51" s="197"/>
      <c r="I51" s="197"/>
      <c r="J51" s="197"/>
    </row>
    <row r="52" spans="1:10" ht="12.75">
      <c r="A52" s="197"/>
      <c r="B52" s="197"/>
      <c r="C52" s="197"/>
      <c r="D52" s="197"/>
      <c r="E52" s="197"/>
      <c r="F52" s="197"/>
      <c r="G52" s="197"/>
      <c r="H52" s="197"/>
      <c r="I52" s="197"/>
      <c r="J52" s="197"/>
    </row>
  </sheetData>
  <sheetProtection sheet="1" objects="1" scenarios="1"/>
  <printOptions/>
  <pageMargins left="1" right="0.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F60"/>
  <sheetViews>
    <sheetView workbookViewId="0" topLeftCell="A1">
      <selection activeCell="A1" sqref="A1"/>
    </sheetView>
  </sheetViews>
  <sheetFormatPr defaultColWidth="9.140625" defaultRowHeight="12.75"/>
  <cols>
    <col min="1" max="1" width="13.421875" style="50" customWidth="1"/>
    <col min="2" max="2" width="12.140625" style="50" customWidth="1"/>
    <col min="3" max="3" width="10.00390625" style="50" customWidth="1"/>
    <col min="4" max="4" width="6.7109375" style="50" customWidth="1"/>
    <col min="5" max="5" width="7.57421875" style="50" customWidth="1"/>
    <col min="6" max="6" width="11.7109375" style="50" customWidth="1"/>
    <col min="7" max="7" width="10.421875" style="50" customWidth="1"/>
    <col min="8" max="8" width="10.8515625" style="50" customWidth="1"/>
    <col min="9" max="9" width="12.7109375" style="50" customWidth="1"/>
    <col min="10" max="21" width="9.140625" style="99" hidden="1" customWidth="1"/>
    <col min="22" max="26" width="9.140625" style="50" hidden="1" customWidth="1"/>
    <col min="27" max="27" width="9.57421875" style="50" bestFit="1" customWidth="1"/>
    <col min="28" max="28" width="10.00390625" style="50" customWidth="1"/>
    <col min="29" max="29" width="6.7109375" style="50" customWidth="1"/>
    <col min="30" max="30" width="7.57421875" style="50" customWidth="1"/>
    <col min="31" max="31" width="11.7109375" style="50" customWidth="1"/>
    <col min="32" max="16384" width="9.140625" style="50" customWidth="1"/>
  </cols>
  <sheetData>
    <row r="1" spans="1:27" ht="15.75">
      <c r="A1" s="24" t="s">
        <v>11</v>
      </c>
      <c r="B1" s="73"/>
      <c r="C1" s="26"/>
      <c r="D1" s="26"/>
      <c r="E1" s="26"/>
      <c r="F1" s="26"/>
      <c r="G1" s="25"/>
      <c r="H1" s="25"/>
      <c r="I1" s="27"/>
      <c r="J1" s="74"/>
      <c r="K1" s="75"/>
      <c r="L1" s="76"/>
      <c r="M1" s="77" t="s">
        <v>28</v>
      </c>
      <c r="N1" s="75"/>
      <c r="O1" s="75"/>
      <c r="P1" s="75"/>
      <c r="Q1" s="75"/>
      <c r="R1" s="75"/>
      <c r="S1" s="75"/>
      <c r="T1" s="103"/>
      <c r="U1" s="103"/>
      <c r="AA1" s="181" t="s">
        <v>170</v>
      </c>
    </row>
    <row r="2" spans="1:21" ht="12.75" customHeight="1">
      <c r="A2" s="29" t="s">
        <v>124</v>
      </c>
      <c r="B2" s="79"/>
      <c r="C2" s="30"/>
      <c r="D2" s="30"/>
      <c r="E2" s="30"/>
      <c r="F2" s="30"/>
      <c r="G2" s="30"/>
      <c r="H2" s="30"/>
      <c r="I2" s="80"/>
      <c r="J2" s="90"/>
      <c r="K2" s="75"/>
      <c r="L2" s="75"/>
      <c r="M2" s="75"/>
      <c r="N2" s="75"/>
      <c r="O2" s="75"/>
      <c r="P2" s="75"/>
      <c r="Q2" s="75"/>
      <c r="R2" s="75"/>
      <c r="S2" s="91"/>
      <c r="T2" s="103"/>
      <c r="U2" s="103"/>
    </row>
    <row r="3" spans="1:21" ht="12.75" customHeight="1">
      <c r="A3" s="31" t="s">
        <v>140</v>
      </c>
      <c r="B3" s="82"/>
      <c r="C3" s="82"/>
      <c r="D3" s="82"/>
      <c r="E3" s="82"/>
      <c r="F3" s="82"/>
      <c r="G3" s="82"/>
      <c r="H3" s="82"/>
      <c r="I3" s="83"/>
      <c r="J3" s="75"/>
      <c r="K3" s="84" t="s">
        <v>5</v>
      </c>
      <c r="M3" s="103" t="s">
        <v>130</v>
      </c>
      <c r="N3" s="227">
        <f>ATAN($C$15/12)*180/PI()</f>
        <v>0</v>
      </c>
      <c r="O3" s="104" t="s">
        <v>131</v>
      </c>
      <c r="P3" s="228" t="s">
        <v>135</v>
      </c>
      <c r="U3" s="97"/>
    </row>
    <row r="4" spans="1:21" ht="12.75" customHeight="1">
      <c r="A4" s="51" t="s">
        <v>0</v>
      </c>
      <c r="B4" s="4"/>
      <c r="C4" s="5"/>
      <c r="D4" s="6"/>
      <c r="E4" s="7"/>
      <c r="F4" s="182" t="s">
        <v>10</v>
      </c>
      <c r="G4" s="8"/>
      <c r="H4" s="10"/>
      <c r="I4" s="11"/>
      <c r="J4" s="91"/>
      <c r="K4" s="84" t="s">
        <v>6</v>
      </c>
      <c r="L4" s="76"/>
      <c r="M4" s="85" t="s">
        <v>37</v>
      </c>
      <c r="N4" s="111">
        <f>IF($C$8="I",0.8,IF($C$8="II",1,IF($C$8="III",1.1,IF($C$8="IV",1.2))))</f>
        <v>1</v>
      </c>
      <c r="O4" s="86"/>
      <c r="P4" s="87"/>
      <c r="Q4" s="88"/>
      <c r="R4" s="89"/>
      <c r="S4" s="89"/>
      <c r="T4" s="90"/>
      <c r="U4" s="97"/>
    </row>
    <row r="5" spans="1:21" ht="12.75" customHeight="1">
      <c r="A5" s="95" t="s">
        <v>9</v>
      </c>
      <c r="B5" s="8"/>
      <c r="C5" s="9" t="s">
        <v>1</v>
      </c>
      <c r="D5" s="13"/>
      <c r="E5" s="14"/>
      <c r="F5" s="33" t="s">
        <v>13</v>
      </c>
      <c r="G5" s="202"/>
      <c r="H5" s="96" t="s">
        <v>12</v>
      </c>
      <c r="I5" s="12"/>
      <c r="J5" s="91"/>
      <c r="K5" s="84" t="s">
        <v>7</v>
      </c>
      <c r="L5" s="92"/>
      <c r="M5" s="93" t="s">
        <v>38</v>
      </c>
      <c r="N5" s="179">
        <f>MIN(0.13*$C$9+14,30)</f>
        <v>19.2</v>
      </c>
      <c r="O5" s="86" t="s">
        <v>3</v>
      </c>
      <c r="P5" s="94" t="s">
        <v>90</v>
      </c>
      <c r="Q5" s="75"/>
      <c r="R5" s="75"/>
      <c r="S5" s="75"/>
      <c r="T5" s="91"/>
      <c r="U5" s="97"/>
    </row>
    <row r="6" spans="1:21" ht="12.75" customHeight="1">
      <c r="A6" s="46"/>
      <c r="B6" s="1"/>
      <c r="C6" s="1"/>
      <c r="D6" s="1"/>
      <c r="E6" s="1"/>
      <c r="F6" s="1"/>
      <c r="G6" s="15"/>
      <c r="H6" s="16"/>
      <c r="I6" s="17"/>
      <c r="J6" s="100"/>
      <c r="K6" s="84" t="s">
        <v>8</v>
      </c>
      <c r="L6" s="97"/>
      <c r="M6" s="98" t="s">
        <v>40</v>
      </c>
      <c r="N6" s="179">
        <f>0.7*$C$9*$C$16*$C$17*$N$4</f>
        <v>33.6</v>
      </c>
      <c r="O6" s="86" t="s">
        <v>2</v>
      </c>
      <c r="P6" s="86" t="s">
        <v>91</v>
      </c>
      <c r="Q6" s="88"/>
      <c r="R6" s="88"/>
      <c r="U6" s="97"/>
    </row>
    <row r="7" spans="1:21" ht="12.75" customHeight="1">
      <c r="A7" s="44" t="s">
        <v>14</v>
      </c>
      <c r="B7" s="1"/>
      <c r="C7" s="1"/>
      <c r="D7" s="1"/>
      <c r="E7" s="1"/>
      <c r="F7" s="1"/>
      <c r="G7" s="1"/>
      <c r="H7" s="16"/>
      <c r="I7" s="39"/>
      <c r="J7" s="101"/>
      <c r="K7" s="102" t="s">
        <v>126</v>
      </c>
      <c r="L7" s="179"/>
      <c r="M7" s="97" t="s">
        <v>36</v>
      </c>
      <c r="N7" s="179">
        <f>IF(AND($C$13="Monoslope",$N$3&lt;15),IF($C$9&lt;=20,$N$4*$C$9,20*$N$4),IF(AND($C$13="Gable",$N$3&lt;MAX(ATAN(0.5/12)*180/PI(),70/$C$12+0.5)),IF($C$9&lt;=20,$N$4*$C$9,20*$N$4),IF(AND($C$13="Hip",$N$3&lt;MAX(ATAN(0.5/12)*180/PI(),70/$C$12+0.5)),IF($C$9&lt;=20,$N$4*$C$9,20*$N$4),$N$6)))</f>
        <v>20</v>
      </c>
      <c r="O7" s="86" t="s">
        <v>2</v>
      </c>
      <c r="P7" s="87" t="s">
        <v>104</v>
      </c>
      <c r="Q7" s="88"/>
      <c r="R7" s="88"/>
      <c r="U7" s="97"/>
    </row>
    <row r="8" spans="1:21" ht="12.75" customHeight="1">
      <c r="A8" s="43"/>
      <c r="B8" s="41" t="s">
        <v>18</v>
      </c>
      <c r="C8" s="22" t="s">
        <v>6</v>
      </c>
      <c r="D8" s="105"/>
      <c r="E8" s="38" t="s">
        <v>114</v>
      </c>
      <c r="F8" s="38"/>
      <c r="G8" s="1"/>
      <c r="H8" s="16"/>
      <c r="I8" s="18"/>
      <c r="J8" s="101"/>
      <c r="K8" s="102" t="s">
        <v>127</v>
      </c>
      <c r="L8" s="97"/>
      <c r="M8" s="97" t="s">
        <v>42</v>
      </c>
      <c r="N8" s="179">
        <f>MAX($N$6,$N$7)</f>
        <v>33.6</v>
      </c>
      <c r="O8" s="86" t="s">
        <v>2</v>
      </c>
      <c r="P8" s="87" t="s">
        <v>43</v>
      </c>
      <c r="Q8" s="88"/>
      <c r="R8" s="88"/>
      <c r="U8" s="97"/>
    </row>
    <row r="9" spans="1:32" ht="12.75" customHeight="1">
      <c r="A9" s="43"/>
      <c r="B9" s="107" t="s">
        <v>29</v>
      </c>
      <c r="C9" s="174">
        <v>40</v>
      </c>
      <c r="D9" s="108" t="s">
        <v>2</v>
      </c>
      <c r="E9" s="38" t="s">
        <v>143</v>
      </c>
      <c r="F9" s="38"/>
      <c r="G9" s="45"/>
      <c r="H9" s="32"/>
      <c r="I9" s="173"/>
      <c r="J9" s="101"/>
      <c r="K9" s="106" t="s">
        <v>141</v>
      </c>
      <c r="L9" s="92"/>
      <c r="M9" s="103" t="s">
        <v>45</v>
      </c>
      <c r="N9" s="180">
        <f>$N$8/$N$5</f>
        <v>1.7500000000000002</v>
      </c>
      <c r="O9" s="87" t="s">
        <v>17</v>
      </c>
      <c r="P9" s="104" t="s">
        <v>47</v>
      </c>
      <c r="U9" s="97"/>
      <c r="AB9" s="210" t="s">
        <v>123</v>
      </c>
      <c r="AC9" s="211"/>
      <c r="AD9" s="211"/>
      <c r="AE9" s="211"/>
      <c r="AF9" s="212"/>
    </row>
    <row r="10" spans="1:32" ht="12.75" customHeight="1">
      <c r="A10" s="43"/>
      <c r="B10" s="41" t="s">
        <v>25</v>
      </c>
      <c r="C10" s="2">
        <v>100</v>
      </c>
      <c r="D10" s="105" t="s">
        <v>17</v>
      </c>
      <c r="E10" s="38" t="s">
        <v>21</v>
      </c>
      <c r="F10" s="38"/>
      <c r="G10" s="45"/>
      <c r="H10" s="109"/>
      <c r="I10" s="35"/>
      <c r="J10" s="101"/>
      <c r="K10" s="111"/>
      <c r="L10" s="92"/>
      <c r="M10" s="103" t="s">
        <v>46</v>
      </c>
      <c r="N10" s="180">
        <f>IF($C$14-$N$9&lt;=0,0,$C$14-$N$9)</f>
        <v>2.25</v>
      </c>
      <c r="O10" s="87" t="s">
        <v>17</v>
      </c>
      <c r="P10" s="104" t="s">
        <v>105</v>
      </c>
      <c r="R10" s="75"/>
      <c r="S10" s="89"/>
      <c r="T10" s="91"/>
      <c r="U10" s="97"/>
      <c r="AB10" s="213" t="s">
        <v>85</v>
      </c>
      <c r="AC10" s="214"/>
      <c r="AD10" s="214"/>
      <c r="AE10" s="214"/>
      <c r="AF10" s="215"/>
    </row>
    <row r="11" spans="1:21" ht="12.75" customHeight="1">
      <c r="A11" s="43"/>
      <c r="B11" s="41" t="s">
        <v>27</v>
      </c>
      <c r="C11" s="23">
        <v>150</v>
      </c>
      <c r="D11" s="105" t="s">
        <v>17</v>
      </c>
      <c r="E11" s="38" t="s">
        <v>26</v>
      </c>
      <c r="F11" s="38"/>
      <c r="G11" s="45"/>
      <c r="H11" s="112"/>
      <c r="I11" s="110"/>
      <c r="J11" s="101"/>
      <c r="L11" s="92"/>
      <c r="M11" s="97" t="s">
        <v>39</v>
      </c>
      <c r="N11" s="179">
        <f>(0.43*MAX($C$10,25)^(1/3)*($C$9+10)^0.25-1.5)</f>
        <v>3.8073487125583316</v>
      </c>
      <c r="O11" s="87" t="s">
        <v>17</v>
      </c>
      <c r="P11" s="87" t="s">
        <v>106</v>
      </c>
      <c r="Q11" s="75"/>
      <c r="R11" s="75"/>
      <c r="S11" s="89"/>
      <c r="T11" s="75"/>
      <c r="U11" s="97"/>
    </row>
    <row r="12" spans="1:21" ht="12.75" customHeight="1">
      <c r="A12" s="43"/>
      <c r="B12" s="41" t="s">
        <v>125</v>
      </c>
      <c r="C12" s="23">
        <v>150</v>
      </c>
      <c r="D12" s="105" t="s">
        <v>17</v>
      </c>
      <c r="E12" s="38" t="s">
        <v>129</v>
      </c>
      <c r="F12" s="38"/>
      <c r="G12" s="112"/>
      <c r="H12" s="38"/>
      <c r="I12" s="110"/>
      <c r="J12" s="101"/>
      <c r="L12" s="92"/>
      <c r="M12" s="97" t="s">
        <v>74</v>
      </c>
      <c r="N12" s="179">
        <f>0.75*(0.43*MAX($C$11,25)^(1/3)*($C$9+10)^0.25-1.5)</f>
        <v>3.4315482460969573</v>
      </c>
      <c r="O12" s="87" t="s">
        <v>17</v>
      </c>
      <c r="P12" s="122" t="s">
        <v>107</v>
      </c>
      <c r="Q12" s="75"/>
      <c r="S12" s="89"/>
      <c r="T12" s="75"/>
      <c r="U12" s="97"/>
    </row>
    <row r="13" spans="1:21" ht="12.75" customHeight="1">
      <c r="A13" s="43"/>
      <c r="B13" s="41" t="s">
        <v>128</v>
      </c>
      <c r="C13" s="232" t="s">
        <v>126</v>
      </c>
      <c r="D13" s="38"/>
      <c r="E13" s="38" t="s">
        <v>142</v>
      </c>
      <c r="F13" s="38"/>
      <c r="G13" s="38"/>
      <c r="H13" s="38"/>
      <c r="I13" s="110"/>
      <c r="J13" s="101"/>
      <c r="M13" s="97" t="s">
        <v>152</v>
      </c>
      <c r="N13" s="36">
        <f>MAX($N$11:$N$12)</f>
        <v>3.8073487125583316</v>
      </c>
      <c r="O13" s="87" t="s">
        <v>17</v>
      </c>
      <c r="P13" s="122" t="s">
        <v>153</v>
      </c>
      <c r="Q13" s="75"/>
      <c r="S13" s="89"/>
      <c r="T13" s="91"/>
      <c r="U13" s="97"/>
    </row>
    <row r="14" spans="1:21" ht="12.75" customHeight="1">
      <c r="A14" s="43"/>
      <c r="B14" s="41" t="s">
        <v>79</v>
      </c>
      <c r="C14" s="23">
        <v>4</v>
      </c>
      <c r="D14" s="105" t="s">
        <v>17</v>
      </c>
      <c r="E14" s="38" t="s">
        <v>75</v>
      </c>
      <c r="F14" s="38"/>
      <c r="G14" s="38"/>
      <c r="H14" s="38"/>
      <c r="I14" s="110"/>
      <c r="J14" s="101"/>
      <c r="M14" s="103" t="s">
        <v>82</v>
      </c>
      <c r="N14" s="198">
        <f>$N$10/$N$9</f>
        <v>1.2857142857142856</v>
      </c>
      <c r="O14" s="104"/>
      <c r="P14" s="87" t="str">
        <f>IF($N$14&lt;0.2,"If hc/hb &lt; 0.2 , then snow drifts are not required to be applied","If hc/hb &gt;= 0.2 , then snow drifts are required to be applied")</f>
        <v>If hc/hb &gt;= 0.2 , then snow drifts are required to be applied</v>
      </c>
      <c r="U14" s="97"/>
    </row>
    <row r="15" spans="1:21" ht="12.75" customHeight="1">
      <c r="A15" s="43"/>
      <c r="B15" s="41" t="s">
        <v>132</v>
      </c>
      <c r="C15" s="2">
        <v>0</v>
      </c>
      <c r="D15" s="105" t="s">
        <v>16</v>
      </c>
      <c r="E15" s="38" t="s">
        <v>139</v>
      </c>
      <c r="F15" s="38"/>
      <c r="G15" s="38"/>
      <c r="H15" s="38"/>
      <c r="I15" s="39"/>
      <c r="J15" s="101"/>
      <c r="M15" s="97" t="s">
        <v>4</v>
      </c>
      <c r="N15" s="179">
        <f>IF(OR($N$10=0,$N$14&lt;0.2),0,IF($N$13&gt;$N$10,4*$N$13^2/$N$10,4*$N$13))</f>
        <v>25.77049638936815</v>
      </c>
      <c r="O15" s="87" t="s">
        <v>17</v>
      </c>
      <c r="P15" s="87" t="s">
        <v>154</v>
      </c>
      <c r="Q15" s="75"/>
      <c r="S15" s="89"/>
      <c r="T15" s="91"/>
      <c r="U15" s="103"/>
    </row>
    <row r="16" spans="1:21" ht="12.75" customHeight="1">
      <c r="A16" s="43"/>
      <c r="B16" s="107" t="s">
        <v>72</v>
      </c>
      <c r="C16" s="174">
        <v>1</v>
      </c>
      <c r="D16" s="114"/>
      <c r="E16" s="38" t="s">
        <v>115</v>
      </c>
      <c r="F16" s="116"/>
      <c r="G16" s="38"/>
      <c r="H16" s="38"/>
      <c r="I16" s="39"/>
      <c r="J16" s="101"/>
      <c r="K16" s="115"/>
      <c r="M16" s="97" t="s">
        <v>155</v>
      </c>
      <c r="N16" s="234">
        <f>IF(OR($N$10=0,$N$14&lt;0.2),0,IF($N$13&gt;$N$10,$N$10,$N$13))</f>
        <v>2.25</v>
      </c>
      <c r="O16" s="87" t="s">
        <v>17</v>
      </c>
      <c r="P16" s="87" t="s">
        <v>156</v>
      </c>
      <c r="T16" s="91"/>
      <c r="U16" s="103"/>
    </row>
    <row r="17" spans="1:21" ht="12.75" customHeight="1">
      <c r="A17" s="43"/>
      <c r="B17" s="107" t="s">
        <v>30</v>
      </c>
      <c r="C17" s="175">
        <v>1.2</v>
      </c>
      <c r="D17" s="114"/>
      <c r="E17" s="38" t="s">
        <v>116</v>
      </c>
      <c r="F17" s="38"/>
      <c r="G17" s="38"/>
      <c r="H17" s="38"/>
      <c r="I17" s="39"/>
      <c r="J17" s="117"/>
      <c r="K17" s="75"/>
      <c r="L17" s="111"/>
      <c r="M17" s="103" t="s">
        <v>49</v>
      </c>
      <c r="N17" s="180">
        <f>IF($N$14&lt;0.2,0,8*$N$10)</f>
        <v>18</v>
      </c>
      <c r="O17" s="87" t="s">
        <v>17</v>
      </c>
      <c r="P17" s="104" t="s">
        <v>50</v>
      </c>
      <c r="S17" s="89"/>
      <c r="T17" s="91"/>
      <c r="U17" s="103"/>
    </row>
    <row r="18" spans="1:21" ht="12.75" customHeight="1">
      <c r="A18" s="43"/>
      <c r="B18" s="38"/>
      <c r="C18" s="38"/>
      <c r="D18" s="38"/>
      <c r="E18" s="38"/>
      <c r="F18" s="38"/>
      <c r="G18" s="38"/>
      <c r="H18" s="38"/>
      <c r="I18" s="39"/>
      <c r="J18" s="101"/>
      <c r="L18" s="118"/>
      <c r="M18" s="103" t="s">
        <v>51</v>
      </c>
      <c r="N18" s="180">
        <f>MIN($N$15,$N$17)</f>
        <v>18</v>
      </c>
      <c r="O18" s="87" t="s">
        <v>17</v>
      </c>
      <c r="P18" s="104" t="s">
        <v>52</v>
      </c>
      <c r="S18" s="113"/>
      <c r="T18" s="91"/>
      <c r="U18" s="103"/>
    </row>
    <row r="19" spans="1:21" ht="12.75" customHeight="1">
      <c r="A19" s="44" t="s">
        <v>15</v>
      </c>
      <c r="B19" s="38"/>
      <c r="C19" s="38"/>
      <c r="D19" s="38"/>
      <c r="E19" s="38"/>
      <c r="F19" s="38"/>
      <c r="G19" s="38"/>
      <c r="H19" s="38"/>
      <c r="I19" s="39"/>
      <c r="J19" s="101"/>
      <c r="K19" s="227"/>
      <c r="L19" s="227"/>
      <c r="M19" s="97" t="s">
        <v>41</v>
      </c>
      <c r="N19" s="179">
        <f>IF($N$14&lt;0.2,0,$N$16*$N$5)</f>
        <v>43.199999999999996</v>
      </c>
      <c r="O19" s="87" t="s">
        <v>2</v>
      </c>
      <c r="P19" s="87" t="s">
        <v>133</v>
      </c>
      <c r="Q19" s="75"/>
      <c r="R19" s="75"/>
      <c r="S19" s="113"/>
      <c r="T19" s="120"/>
      <c r="U19" s="103"/>
    </row>
    <row r="20" spans="1:21" ht="12.75" customHeight="1">
      <c r="A20" s="43"/>
      <c r="B20" s="130" t="s">
        <v>134</v>
      </c>
      <c r="C20" s="229">
        <f>$N$3</f>
        <v>0</v>
      </c>
      <c r="D20" s="132" t="s">
        <v>131</v>
      </c>
      <c r="E20" s="230" t="s">
        <v>136</v>
      </c>
      <c r="F20" s="38"/>
      <c r="G20" s="38"/>
      <c r="H20" s="38"/>
      <c r="I20" s="39"/>
      <c r="J20" s="75"/>
      <c r="K20" s="122"/>
      <c r="M20" s="97" t="s">
        <v>168</v>
      </c>
      <c r="N20" s="198">
        <f>IF($C$11&lt;$N$18,IF($N$15=0,0,$N$19-($N$19/$N$18)*$C$11),0)</f>
        <v>0</v>
      </c>
      <c r="O20" s="87" t="s">
        <v>2</v>
      </c>
      <c r="P20" s="99" t="str">
        <f>IF($C$11&lt;$N$18,"pde &gt; 0, as drift is truncated for Low Roof Length (LL) &lt; w(max)","pde = 0, as Low Roof Length (LL) &gt;= w(max)")</f>
        <v>pde = 0, as Low Roof Length (LL) &gt;= w(max)</v>
      </c>
      <c r="T20" s="28"/>
      <c r="U20" s="103"/>
    </row>
    <row r="21" spans="1:21" ht="12.75" customHeight="1">
      <c r="A21" s="43"/>
      <c r="B21" s="123" t="s">
        <v>32</v>
      </c>
      <c r="C21" s="176">
        <f>$N$4</f>
        <v>1</v>
      </c>
      <c r="D21" s="124"/>
      <c r="E21" s="37" t="s">
        <v>117</v>
      </c>
      <c r="F21" s="116"/>
      <c r="G21" s="112"/>
      <c r="H21" s="112"/>
      <c r="I21" s="110"/>
      <c r="J21" s="75"/>
      <c r="K21" s="122"/>
      <c r="L21" s="76"/>
      <c r="M21" s="97" t="s">
        <v>76</v>
      </c>
      <c r="N21" s="119">
        <f>IF(AND($C$9&gt;0,$C$9&lt;=20,$N$3&lt;$C$12/50),5,0)</f>
        <v>0</v>
      </c>
      <c r="O21" s="87" t="s">
        <v>2</v>
      </c>
      <c r="P21" s="87" t="s">
        <v>137</v>
      </c>
      <c r="Q21" s="120"/>
      <c r="R21" s="120"/>
      <c r="S21" s="91"/>
      <c r="T21" s="103"/>
      <c r="U21" s="103"/>
    </row>
    <row r="22" spans="1:21" ht="12.75" customHeight="1">
      <c r="A22" s="43"/>
      <c r="B22" s="123" t="s">
        <v>31</v>
      </c>
      <c r="C22" s="126">
        <f>$N$5</f>
        <v>19.2</v>
      </c>
      <c r="D22" s="124" t="s">
        <v>3</v>
      </c>
      <c r="E22" s="225" t="s">
        <v>118</v>
      </c>
      <c r="F22" s="38"/>
      <c r="G22" s="38"/>
      <c r="H22" s="38"/>
      <c r="I22" s="125"/>
      <c r="J22" s="75"/>
      <c r="K22" s="122"/>
      <c r="L22" s="76"/>
      <c r="M22" s="97" t="s">
        <v>146</v>
      </c>
      <c r="N22" s="179">
        <f>MAX(($N$6+$N$21),$N$7)</f>
        <v>33.6</v>
      </c>
      <c r="O22" s="86" t="s">
        <v>2</v>
      </c>
      <c r="P22" s="87" t="s">
        <v>147</v>
      </c>
      <c r="Q22" s="88"/>
      <c r="S22" s="75"/>
      <c r="T22" s="103"/>
      <c r="U22" s="103"/>
    </row>
    <row r="23" spans="1:21" ht="12.75" customHeight="1">
      <c r="A23" s="43"/>
      <c r="B23" s="107" t="s">
        <v>34</v>
      </c>
      <c r="C23" s="126">
        <f>$N$6</f>
        <v>33.6</v>
      </c>
      <c r="D23" s="124" t="s">
        <v>2</v>
      </c>
      <c r="E23" s="226" t="s">
        <v>119</v>
      </c>
      <c r="F23" s="116"/>
      <c r="G23" s="116"/>
      <c r="H23" s="112"/>
      <c r="I23" s="125"/>
      <c r="J23" s="101"/>
      <c r="K23" s="122"/>
      <c r="L23" s="76"/>
      <c r="M23" s="97" t="s">
        <v>56</v>
      </c>
      <c r="N23" s="121">
        <f>$N$22+$N$19</f>
        <v>76.8</v>
      </c>
      <c r="O23" s="87" t="s">
        <v>2</v>
      </c>
      <c r="P23" s="87" t="s">
        <v>150</v>
      </c>
      <c r="Q23" s="120"/>
      <c r="R23" s="120"/>
      <c r="S23" s="75"/>
      <c r="T23" s="103"/>
      <c r="U23" s="103"/>
    </row>
    <row r="24" spans="1:21" ht="12.75" customHeight="1">
      <c r="A24" s="43"/>
      <c r="B24" s="41" t="s">
        <v>20</v>
      </c>
      <c r="C24" s="126">
        <f>$N$7</f>
        <v>20</v>
      </c>
      <c r="D24" s="124" t="s">
        <v>2</v>
      </c>
      <c r="E24" s="128" t="s">
        <v>103</v>
      </c>
      <c r="F24" s="127"/>
      <c r="G24" s="127"/>
      <c r="H24" s="112"/>
      <c r="I24" s="125"/>
      <c r="J24" s="101"/>
      <c r="K24" s="122"/>
      <c r="L24" s="76"/>
      <c r="M24" s="97"/>
      <c r="N24" s="179"/>
      <c r="O24" s="87"/>
      <c r="P24" s="75"/>
      <c r="Q24" s="75"/>
      <c r="R24" s="75"/>
      <c r="S24" s="91"/>
      <c r="T24" s="103"/>
      <c r="U24" s="103"/>
    </row>
    <row r="25" spans="1:21" ht="12.75" customHeight="1">
      <c r="A25" s="43"/>
      <c r="B25" s="41" t="s">
        <v>44</v>
      </c>
      <c r="C25" s="126">
        <f>$N$8</f>
        <v>33.6</v>
      </c>
      <c r="D25" s="124" t="s">
        <v>2</v>
      </c>
      <c r="E25" s="128" t="s">
        <v>120</v>
      </c>
      <c r="F25" s="127"/>
      <c r="G25" s="127"/>
      <c r="H25" s="112"/>
      <c r="I25" s="125"/>
      <c r="J25" s="101"/>
      <c r="K25" s="122"/>
      <c r="L25" s="76"/>
      <c r="M25" s="97"/>
      <c r="N25" s="75"/>
      <c r="O25" s="87"/>
      <c r="P25" s="233"/>
      <c r="Q25" s="75"/>
      <c r="R25" s="75"/>
      <c r="S25" s="75"/>
      <c r="T25" s="103"/>
      <c r="U25" s="103"/>
    </row>
    <row r="26" spans="1:21" s="188" customFormat="1" ht="12.75" customHeight="1">
      <c r="A26" s="189"/>
      <c r="B26" s="190" t="s">
        <v>73</v>
      </c>
      <c r="C26" s="191">
        <f>$N$9</f>
        <v>1.7500000000000002</v>
      </c>
      <c r="D26" s="183" t="s">
        <v>17</v>
      </c>
      <c r="E26" s="192" t="s">
        <v>121</v>
      </c>
      <c r="F26" s="193"/>
      <c r="G26" s="193"/>
      <c r="H26" s="193"/>
      <c r="I26" s="194"/>
      <c r="J26" s="184"/>
      <c r="K26" s="185"/>
      <c r="L26" s="186"/>
      <c r="M26" s="184"/>
      <c r="N26" s="184"/>
      <c r="O26" s="187"/>
      <c r="P26" s="184"/>
      <c r="Q26" s="184"/>
      <c r="R26" s="184"/>
      <c r="S26" s="235"/>
      <c r="T26" s="236"/>
      <c r="U26" s="236"/>
    </row>
    <row r="27" spans="1:21" ht="12.75" customHeight="1">
      <c r="A27" s="43"/>
      <c r="B27" s="130" t="s">
        <v>48</v>
      </c>
      <c r="C27" s="131">
        <f>$N$10</f>
        <v>2.25</v>
      </c>
      <c r="D27" s="132" t="s">
        <v>17</v>
      </c>
      <c r="E27" s="128" t="s">
        <v>122</v>
      </c>
      <c r="F27" s="38"/>
      <c r="G27" s="38"/>
      <c r="H27" s="38"/>
      <c r="I27" s="39"/>
      <c r="J27" s="75" t="s">
        <v>1</v>
      </c>
      <c r="K27" s="133"/>
      <c r="L27" s="76"/>
      <c r="M27" s="75"/>
      <c r="N27" s="75"/>
      <c r="O27" s="87"/>
      <c r="P27" s="75"/>
      <c r="Q27" s="75"/>
      <c r="R27" s="75"/>
      <c r="S27" s="91"/>
      <c r="T27" s="103"/>
      <c r="U27" s="103"/>
    </row>
    <row r="28" spans="1:21" ht="12.75" customHeight="1">
      <c r="A28" s="43"/>
      <c r="B28" s="130" t="s">
        <v>157</v>
      </c>
      <c r="C28" s="126">
        <f>$N$11</f>
        <v>3.8073487125583316</v>
      </c>
      <c r="D28" s="132" t="s">
        <v>17</v>
      </c>
      <c r="E28" s="37" t="s">
        <v>108</v>
      </c>
      <c r="F28" s="38"/>
      <c r="G28" s="38"/>
      <c r="H28" s="112"/>
      <c r="I28" s="134"/>
      <c r="J28" s="101"/>
      <c r="K28" s="135"/>
      <c r="L28" s="97"/>
      <c r="M28" s="121"/>
      <c r="N28" s="87"/>
      <c r="O28" s="87"/>
      <c r="P28" s="75"/>
      <c r="Q28" s="75"/>
      <c r="R28" s="75"/>
      <c r="S28" s="91"/>
      <c r="T28" s="103"/>
      <c r="U28" s="103"/>
    </row>
    <row r="29" spans="1:21" ht="12.75" customHeight="1">
      <c r="A29" s="43"/>
      <c r="B29" s="130" t="s">
        <v>158</v>
      </c>
      <c r="C29" s="126">
        <f>$N$12</f>
        <v>3.4315482460969573</v>
      </c>
      <c r="D29" s="132" t="s">
        <v>17</v>
      </c>
      <c r="E29" s="128" t="s">
        <v>162</v>
      </c>
      <c r="F29" s="154"/>
      <c r="G29" s="154"/>
      <c r="H29" s="154"/>
      <c r="I29" s="239"/>
      <c r="J29" s="75"/>
      <c r="K29" s="136"/>
      <c r="L29" s="97"/>
      <c r="M29" s="121"/>
      <c r="N29" s="87"/>
      <c r="O29" s="87"/>
      <c r="P29" s="75"/>
      <c r="Q29" s="75"/>
      <c r="R29" s="75"/>
      <c r="S29" s="75"/>
      <c r="T29" s="103"/>
      <c r="U29" s="103"/>
    </row>
    <row r="30" spans="1:21" ht="12.75" customHeight="1">
      <c r="A30" s="43"/>
      <c r="B30" s="130" t="s">
        <v>159</v>
      </c>
      <c r="C30" s="131">
        <f>$N$13</f>
        <v>3.8073487125583316</v>
      </c>
      <c r="D30" s="132" t="s">
        <v>17</v>
      </c>
      <c r="E30" s="148" t="s">
        <v>163</v>
      </c>
      <c r="F30" s="154"/>
      <c r="G30" s="154"/>
      <c r="H30" s="154"/>
      <c r="I30" s="239"/>
      <c r="J30" s="101"/>
      <c r="K30" s="137"/>
      <c r="L30" s="97"/>
      <c r="M30" s="121"/>
      <c r="N30" s="87"/>
      <c r="O30" s="87"/>
      <c r="P30" s="75"/>
      <c r="Q30" s="75"/>
      <c r="R30" s="75"/>
      <c r="S30" s="91"/>
      <c r="T30" s="103"/>
      <c r="U30" s="103"/>
    </row>
    <row r="31" spans="1:27" ht="12.75" customHeight="1">
      <c r="A31" s="43"/>
      <c r="B31" s="130" t="s">
        <v>160</v>
      </c>
      <c r="C31" s="131">
        <f>$N$14</f>
        <v>1.2857142857142856</v>
      </c>
      <c r="D31" s="38"/>
      <c r="E31" s="148" t="str">
        <f>IF($N$14&lt;0.2,"If hc/hb &lt; 0.2 , then snow drifts are not required to be applied","If hc/hb &gt;= 0.2 , then snow drifts are required to be applied")</f>
        <v>If hc/hb &gt;= 0.2 , then snow drifts are required to be applied</v>
      </c>
      <c r="F31" s="154"/>
      <c r="G31" s="154"/>
      <c r="H31" s="154"/>
      <c r="I31" s="239"/>
      <c r="J31" s="101"/>
      <c r="K31" s="87"/>
      <c r="L31" s="138"/>
      <c r="M31" s="121"/>
      <c r="N31" s="87"/>
      <c r="O31" s="87"/>
      <c r="P31" s="75"/>
      <c r="Q31" s="75"/>
      <c r="R31" s="75"/>
      <c r="S31" s="91"/>
      <c r="T31" s="103"/>
      <c r="U31" s="103"/>
      <c r="AA31" s="200">
        <f>IF($C$31&lt;0.2,"Snow drifts are NOT required!","")</f>
      </c>
    </row>
    <row r="32" spans="1:21" ht="12.75" customHeight="1">
      <c r="A32" s="43"/>
      <c r="B32" s="130" t="s">
        <v>33</v>
      </c>
      <c r="C32" s="126">
        <f>$N$15</f>
        <v>25.77049638936815</v>
      </c>
      <c r="D32" s="132" t="s">
        <v>17</v>
      </c>
      <c r="E32" s="148" t="s">
        <v>164</v>
      </c>
      <c r="F32" s="154"/>
      <c r="G32" s="154"/>
      <c r="H32" s="240"/>
      <c r="I32" s="134"/>
      <c r="J32" s="101"/>
      <c r="K32" s="122"/>
      <c r="L32" s="139"/>
      <c r="M32" s="121"/>
      <c r="N32" s="87"/>
      <c r="O32" s="87"/>
      <c r="P32" s="75"/>
      <c r="Q32" s="75"/>
      <c r="R32" s="75"/>
      <c r="S32" s="75"/>
      <c r="T32" s="103"/>
      <c r="U32" s="103"/>
    </row>
    <row r="33" spans="1:21" ht="12.75" customHeight="1">
      <c r="A33" s="43"/>
      <c r="B33" s="130" t="s">
        <v>161</v>
      </c>
      <c r="C33" s="126">
        <f>$N$16</f>
        <v>2.25</v>
      </c>
      <c r="D33" s="238" t="s">
        <v>17</v>
      </c>
      <c r="E33" s="148" t="s">
        <v>165</v>
      </c>
      <c r="F33" s="154"/>
      <c r="G33" s="154"/>
      <c r="H33" s="154"/>
      <c r="I33" s="239"/>
      <c r="J33" s="101"/>
      <c r="K33" s="122"/>
      <c r="L33" s="139"/>
      <c r="M33" s="121"/>
      <c r="N33" s="87"/>
      <c r="O33" s="87"/>
      <c r="P33" s="75"/>
      <c r="Q33" s="75"/>
      <c r="R33" s="75"/>
      <c r="S33" s="91"/>
      <c r="T33" s="103"/>
      <c r="U33" s="103"/>
    </row>
    <row r="34" spans="1:21" ht="12.75" customHeight="1">
      <c r="A34" s="43"/>
      <c r="B34" s="130" t="s">
        <v>55</v>
      </c>
      <c r="C34" s="131">
        <f>$N$17</f>
        <v>18</v>
      </c>
      <c r="D34" s="132" t="s">
        <v>17</v>
      </c>
      <c r="E34" s="128" t="s">
        <v>167</v>
      </c>
      <c r="F34" s="154"/>
      <c r="G34" s="154"/>
      <c r="H34" s="154"/>
      <c r="I34" s="239"/>
      <c r="J34" s="75"/>
      <c r="K34" s="135"/>
      <c r="L34" s="97"/>
      <c r="M34" s="36"/>
      <c r="N34" s="140"/>
      <c r="O34" s="87"/>
      <c r="P34" s="75"/>
      <c r="Q34" s="75"/>
      <c r="R34" s="75"/>
      <c r="S34" s="75"/>
      <c r="T34" s="103"/>
      <c r="U34" s="103"/>
    </row>
    <row r="35" spans="1:28" ht="12.75" customHeight="1">
      <c r="A35" s="129"/>
      <c r="B35" s="130" t="s">
        <v>54</v>
      </c>
      <c r="C35" s="131">
        <f>$N$18</f>
        <v>18</v>
      </c>
      <c r="D35" s="132" t="s">
        <v>17</v>
      </c>
      <c r="E35" s="128" t="s">
        <v>53</v>
      </c>
      <c r="F35" s="154"/>
      <c r="G35" s="154"/>
      <c r="H35" s="240"/>
      <c r="I35" s="134"/>
      <c r="J35" s="75"/>
      <c r="K35" s="122"/>
      <c r="L35" s="97"/>
      <c r="M35" s="36"/>
      <c r="N35" s="140"/>
      <c r="O35" s="87"/>
      <c r="P35" s="75"/>
      <c r="Q35" s="75"/>
      <c r="R35" s="75"/>
      <c r="S35" s="91"/>
      <c r="T35" s="103"/>
      <c r="U35" s="103"/>
      <c r="AB35" s="245"/>
    </row>
    <row r="36" spans="1:21" ht="12.75" customHeight="1">
      <c r="A36" s="40"/>
      <c r="B36" s="41" t="s">
        <v>35</v>
      </c>
      <c r="C36" s="126">
        <f>$N$19</f>
        <v>43.199999999999996</v>
      </c>
      <c r="D36" s="132" t="s">
        <v>2</v>
      </c>
      <c r="E36" s="128" t="s">
        <v>166</v>
      </c>
      <c r="F36" s="154"/>
      <c r="G36" s="154"/>
      <c r="H36" s="241"/>
      <c r="I36" s="34"/>
      <c r="J36" s="75"/>
      <c r="K36" s="142"/>
      <c r="L36" s="97"/>
      <c r="M36" s="121"/>
      <c r="N36" s="87"/>
      <c r="O36" s="87"/>
      <c r="P36" s="75"/>
      <c r="Q36" s="75"/>
      <c r="R36" s="75"/>
      <c r="S36" s="91"/>
      <c r="T36" s="103"/>
      <c r="U36" s="103"/>
    </row>
    <row r="37" spans="1:27" ht="12.75" customHeight="1">
      <c r="A37" s="43"/>
      <c r="B37" s="41" t="s">
        <v>169</v>
      </c>
      <c r="C37" s="243">
        <f>$N$20</f>
        <v>0</v>
      </c>
      <c r="D37" s="132" t="s">
        <v>2</v>
      </c>
      <c r="E37" s="244" t="str">
        <f>IF($C$11&lt;$N$18,"pde &gt; 0, as drift is truncated for Low Roof Length (LL) &lt; w(max)","pde = 0, as Low Roof Length (LL) &gt;= w(max)")</f>
        <v>pde = 0, as Low Roof Length (LL) &gt;= w(max)</v>
      </c>
      <c r="F37" s="242"/>
      <c r="G37" s="242"/>
      <c r="H37" s="241"/>
      <c r="I37" s="35"/>
      <c r="J37" s="75"/>
      <c r="K37" s="75"/>
      <c r="L37" s="97"/>
      <c r="M37" s="121"/>
      <c r="N37" s="87"/>
      <c r="O37" s="87"/>
      <c r="P37" s="75"/>
      <c r="Q37" s="75"/>
      <c r="R37" s="75"/>
      <c r="S37" s="75"/>
      <c r="T37" s="103"/>
      <c r="U37" s="103"/>
      <c r="AA37" s="200" t="str">
        <f>IF(AND($C$9&gt;20,DEGREES(ATAN($C$15/12))&gt;=$C$12/50),"NOT required for pg &gt; 20 psf nor for roof slope &gt;= W/50 = "&amp;ROUND($C$12/50,2)&amp;" deg.",IF($C$9&gt;20,"NOT required for pg &gt; 20 psf",IF(DEGREES(ATAN($C$15/12))&gt;=$C$12/50,"NOT required for roof slope &gt;= W/50 = "&amp;ROUND($C$12/50,2)&amp;" deg.","")))</f>
        <v>NOT required for pg &gt; 20 psf</v>
      </c>
    </row>
    <row r="38" spans="1:27" ht="12.75" customHeight="1">
      <c r="A38" s="43"/>
      <c r="B38" s="141" t="s">
        <v>77</v>
      </c>
      <c r="C38" s="176">
        <f>$N$21</f>
        <v>0</v>
      </c>
      <c r="D38" s="132" t="s">
        <v>2</v>
      </c>
      <c r="E38" s="128" t="s">
        <v>138</v>
      </c>
      <c r="F38" s="38"/>
      <c r="G38" s="38"/>
      <c r="H38" s="38"/>
      <c r="I38" s="39"/>
      <c r="J38" s="122"/>
      <c r="K38" s="75"/>
      <c r="L38" s="97"/>
      <c r="M38" s="36"/>
      <c r="N38" s="140"/>
      <c r="O38" s="87"/>
      <c r="P38" s="75"/>
      <c r="Q38" s="75"/>
      <c r="R38" s="75"/>
      <c r="S38" s="91"/>
      <c r="T38" s="103"/>
      <c r="U38" s="103"/>
      <c r="AA38" s="201"/>
    </row>
    <row r="39" spans="1:28" ht="12.75" customHeight="1">
      <c r="A39" s="43"/>
      <c r="B39" s="130" t="s">
        <v>149</v>
      </c>
      <c r="C39" s="126">
        <f>$N$22</f>
        <v>33.6</v>
      </c>
      <c r="D39" s="132" t="s">
        <v>2</v>
      </c>
      <c r="E39" s="128" t="s">
        <v>148</v>
      </c>
      <c r="F39" s="42"/>
      <c r="G39" s="42"/>
      <c r="H39" s="38"/>
      <c r="I39" s="39"/>
      <c r="J39" s="87"/>
      <c r="K39" s="75"/>
      <c r="L39" s="97"/>
      <c r="M39" s="36"/>
      <c r="N39" s="140"/>
      <c r="O39" s="87"/>
      <c r="P39" s="75"/>
      <c r="Q39" s="75"/>
      <c r="R39" s="75"/>
      <c r="S39" s="91"/>
      <c r="T39" s="103"/>
      <c r="U39" s="103"/>
      <c r="AB39" s="206" t="s">
        <v>92</v>
      </c>
    </row>
    <row r="40" spans="1:28" ht="12.75" customHeight="1">
      <c r="A40" s="43"/>
      <c r="B40" s="41" t="s">
        <v>86</v>
      </c>
      <c r="C40" s="177">
        <f>$N$23</f>
        <v>76.8</v>
      </c>
      <c r="D40" s="132" t="s">
        <v>2</v>
      </c>
      <c r="E40" s="128" t="s">
        <v>151</v>
      </c>
      <c r="F40" s="42"/>
      <c r="G40" s="42"/>
      <c r="H40" s="38"/>
      <c r="I40" s="39"/>
      <c r="J40" s="87"/>
      <c r="K40" s="75"/>
      <c r="L40" s="97"/>
      <c r="M40" s="36"/>
      <c r="N40" s="140"/>
      <c r="O40" s="87"/>
      <c r="P40" s="75"/>
      <c r="Q40" s="75"/>
      <c r="R40" s="75"/>
      <c r="S40" s="91"/>
      <c r="T40" s="103"/>
      <c r="U40" s="103"/>
      <c r="AB40" s="206"/>
    </row>
    <row r="41" spans="1:30" ht="12.75" customHeight="1">
      <c r="A41" s="43"/>
      <c r="B41" s="38"/>
      <c r="C41" s="38"/>
      <c r="D41" s="38"/>
      <c r="E41" s="38"/>
      <c r="F41" s="38"/>
      <c r="G41" s="38"/>
      <c r="H41" s="38"/>
      <c r="I41" s="39"/>
      <c r="J41" s="122"/>
      <c r="K41" s="152"/>
      <c r="L41" s="76"/>
      <c r="M41" s="75"/>
      <c r="N41" s="153"/>
      <c r="O41" s="75"/>
      <c r="P41" s="75"/>
      <c r="Q41" s="75"/>
      <c r="R41" s="75"/>
      <c r="S41" s="91"/>
      <c r="T41" s="103"/>
      <c r="U41" s="103"/>
      <c r="AB41" s="78" t="s">
        <v>83</v>
      </c>
      <c r="AC41" s="209">
        <v>15</v>
      </c>
      <c r="AD41" s="203" t="s">
        <v>17</v>
      </c>
    </row>
    <row r="42" spans="1:30" ht="12.75" customHeight="1">
      <c r="A42" s="43"/>
      <c r="B42" s="38"/>
      <c r="C42" s="38"/>
      <c r="D42" s="38"/>
      <c r="E42" s="38"/>
      <c r="F42" s="38"/>
      <c r="G42" s="38"/>
      <c r="H42" s="38"/>
      <c r="I42" s="39"/>
      <c r="J42" s="122"/>
      <c r="K42" s="152"/>
      <c r="L42" s="76"/>
      <c r="M42" s="75"/>
      <c r="N42" s="153"/>
      <c r="O42" s="75"/>
      <c r="P42" s="75"/>
      <c r="Q42" s="75"/>
      <c r="R42" s="75"/>
      <c r="S42" s="75"/>
      <c r="T42" s="103"/>
      <c r="U42" s="103"/>
      <c r="AB42" s="78" t="s">
        <v>93</v>
      </c>
      <c r="AC42" s="208">
        <f>IF($N$15=0,0,$N$19-($N$19/$N$18)*$AC$41)</f>
        <v>7.199999999999996</v>
      </c>
      <c r="AD42" s="207" t="s">
        <v>2</v>
      </c>
    </row>
    <row r="43" spans="1:30" ht="12.75" customHeight="1">
      <c r="A43" s="143"/>
      <c r="B43" s="144"/>
      <c r="C43" s="145"/>
      <c r="D43" s="146"/>
      <c r="E43" s="38"/>
      <c r="F43" s="38"/>
      <c r="G43" s="221" t="s">
        <v>57</v>
      </c>
      <c r="H43" s="81"/>
      <c r="I43" s="134"/>
      <c r="J43" s="122"/>
      <c r="K43" s="152"/>
      <c r="L43" s="76"/>
      <c r="M43" s="75"/>
      <c r="N43" s="153"/>
      <c r="O43" s="75"/>
      <c r="P43" s="75"/>
      <c r="Q43" s="75"/>
      <c r="R43" s="75"/>
      <c r="S43" s="91"/>
      <c r="T43" s="103"/>
      <c r="U43" s="103"/>
      <c r="AC43" s="155"/>
      <c r="AD43" s="147" t="str">
        <f>"pd="&amp;ROUND($N$19,2)&amp;" psf (max)"</f>
        <v>pd=43.2 psf (max)</v>
      </c>
    </row>
    <row r="44" spans="1:31" ht="12.75" customHeight="1">
      <c r="A44" s="143"/>
      <c r="B44" s="147" t="str">
        <f>"     Lu="&amp;ROUND($C$10,3)&amp;"'"</f>
        <v>     Lu=100'</v>
      </c>
      <c r="C44" s="38"/>
      <c r="D44" s="38"/>
      <c r="E44" s="38"/>
      <c r="F44" s="150"/>
      <c r="G44" s="151"/>
      <c r="H44" s="81"/>
      <c r="I44" s="134"/>
      <c r="J44" s="122"/>
      <c r="K44" s="75"/>
      <c r="L44" s="75"/>
      <c r="M44" s="91"/>
      <c r="N44" s="91"/>
      <c r="O44" s="91"/>
      <c r="P44" s="75"/>
      <c r="Q44" s="75"/>
      <c r="R44" s="75"/>
      <c r="S44" s="75"/>
      <c r="T44" s="103"/>
      <c r="AB44" s="38"/>
      <c r="AC44" s="38"/>
      <c r="AD44" s="155"/>
      <c r="AE44" s="155" t="str">
        <f>"pd="&amp;ROUND($AC$42,2)&amp;" psf (@ x)"</f>
        <v>pd=7.2 psf (@ x)</v>
      </c>
    </row>
    <row r="45" spans="1:31" ht="12.75" customHeight="1">
      <c r="A45" s="143"/>
      <c r="B45" s="216" t="s">
        <v>22</v>
      </c>
      <c r="C45" s="38"/>
      <c r="D45" s="38"/>
      <c r="E45" s="38"/>
      <c r="F45" s="38"/>
      <c r="G45" s="38"/>
      <c r="H45" s="38"/>
      <c r="I45" s="39"/>
      <c r="J45" s="122"/>
      <c r="K45" s="75"/>
      <c r="L45" s="75"/>
      <c r="M45" s="36"/>
      <c r="N45" s="122"/>
      <c r="O45" s="91"/>
      <c r="P45" s="75"/>
      <c r="Q45" s="75"/>
      <c r="R45" s="75"/>
      <c r="S45" s="91"/>
      <c r="T45" s="103"/>
      <c r="AB45" s="38"/>
      <c r="AC45" s="38"/>
      <c r="AD45" s="155"/>
      <c r="AE45" s="154"/>
    </row>
    <row r="46" spans="1:31" ht="12.75" customHeight="1">
      <c r="A46" s="143"/>
      <c r="B46" s="217"/>
      <c r="C46" s="38"/>
      <c r="D46" s="38"/>
      <c r="E46" s="155" t="str">
        <f>"pd="&amp;ROUND($C$36,2)&amp;" psf"</f>
        <v>pd=43.2 psf</v>
      </c>
      <c r="F46" s="38"/>
      <c r="G46" s="38"/>
      <c r="H46" s="38"/>
      <c r="I46" s="134"/>
      <c r="J46" s="122"/>
      <c r="K46" s="75"/>
      <c r="L46" s="75"/>
      <c r="M46" s="36"/>
      <c r="N46" s="122"/>
      <c r="O46" s="91"/>
      <c r="P46" s="75"/>
      <c r="Q46" s="75"/>
      <c r="R46" s="75"/>
      <c r="S46" s="75"/>
      <c r="T46" s="103"/>
      <c r="AB46" s="155" t="str">
        <f>"hd=  "&amp;ROUND($N$16,2)&amp;"'"</f>
        <v>hd=  2.25'</v>
      </c>
      <c r="AC46" s="38"/>
      <c r="AD46" s="155"/>
      <c r="AE46" s="38"/>
    </row>
    <row r="47" spans="1:31" ht="12.75" customHeight="1">
      <c r="A47" s="143"/>
      <c r="B47" s="149"/>
      <c r="C47" s="38"/>
      <c r="D47" s="38"/>
      <c r="E47" s="147"/>
      <c r="F47" s="154"/>
      <c r="G47" s="38"/>
      <c r="H47" s="38"/>
      <c r="I47" s="39"/>
      <c r="J47" s="122"/>
      <c r="K47" s="75"/>
      <c r="L47" s="75"/>
      <c r="M47" s="36"/>
      <c r="N47" s="122"/>
      <c r="O47" s="91"/>
      <c r="P47" s="75"/>
      <c r="Q47" s="75"/>
      <c r="R47" s="75"/>
      <c r="S47" s="91"/>
      <c r="T47" s="103"/>
      <c r="AB47" s="155"/>
      <c r="AC47" s="38"/>
      <c r="AD47" s="38"/>
      <c r="AE47" s="147"/>
    </row>
    <row r="48" spans="1:29" ht="12.75" customHeight="1">
      <c r="A48" s="143"/>
      <c r="B48" s="218" t="str">
        <f>"     hc="&amp;ROUND($C$27,2)&amp;"'"</f>
        <v>     hc=2.25'</v>
      </c>
      <c r="C48" s="38"/>
      <c r="D48" s="38"/>
      <c r="E48" s="155"/>
      <c r="F48" s="154"/>
      <c r="G48" s="38"/>
      <c r="H48" s="38"/>
      <c r="I48" s="156"/>
      <c r="J48" s="237"/>
      <c r="K48" s="75"/>
      <c r="L48" s="75"/>
      <c r="M48" s="36"/>
      <c r="N48" s="122"/>
      <c r="O48" s="91"/>
      <c r="P48" s="75"/>
      <c r="Q48" s="75"/>
      <c r="R48" s="75"/>
      <c r="S48" s="75"/>
      <c r="T48" s="103"/>
      <c r="AC48" s="204" t="str">
        <f>"x="&amp;ROUND($AC$41,3)&amp;"'"</f>
        <v>x=15'</v>
      </c>
    </row>
    <row r="49" spans="1:29" ht="12.75" customHeight="1">
      <c r="A49" s="143"/>
      <c r="B49" s="219"/>
      <c r="C49" s="155" t="str">
        <f>"hd=  "&amp;ROUND($C$33,2)&amp;"'"</f>
        <v>hd=  2.25'</v>
      </c>
      <c r="D49" s="38"/>
      <c r="E49" s="155"/>
      <c r="F49" s="38"/>
      <c r="G49" s="38"/>
      <c r="H49" s="38"/>
      <c r="I49" s="156"/>
      <c r="J49" s="237"/>
      <c r="K49" s="75"/>
      <c r="L49" s="75"/>
      <c r="M49" s="36"/>
      <c r="N49" s="122"/>
      <c r="O49" s="91"/>
      <c r="P49" s="75"/>
      <c r="Q49" s="75"/>
      <c r="R49" s="75"/>
      <c r="S49" s="75"/>
      <c r="T49" s="103"/>
      <c r="AC49" s="204"/>
    </row>
    <row r="50" spans="1:30" ht="12.75" customHeight="1">
      <c r="A50" s="157" t="str">
        <f>"ho="&amp;ROUND($C$14,2)&amp;"'"</f>
        <v>ho=4'</v>
      </c>
      <c r="B50" s="158"/>
      <c r="C50" s="155"/>
      <c r="D50" s="38"/>
      <c r="E50" s="38"/>
      <c r="F50" s="147"/>
      <c r="G50" s="38"/>
      <c r="H50" s="38"/>
      <c r="I50" s="156"/>
      <c r="J50" s="237"/>
      <c r="K50" s="75"/>
      <c r="L50" s="75"/>
      <c r="M50" s="36"/>
      <c r="N50" s="122"/>
      <c r="O50" s="91"/>
      <c r="P50" s="75"/>
      <c r="Q50" s="75"/>
      <c r="R50" s="75"/>
      <c r="S50" s="91"/>
      <c r="T50" s="103"/>
      <c r="AD50" s="205" t="str">
        <f>"w(use)="&amp;ROUND($N$18,2)&amp;"'"</f>
        <v>w(use)=18'</v>
      </c>
    </row>
    <row r="51" spans="1:20" ht="12.75" customHeight="1">
      <c r="A51" s="157"/>
      <c r="B51" s="149"/>
      <c r="C51" s="220"/>
      <c r="D51" s="38"/>
      <c r="E51" s="158"/>
      <c r="F51" s="159"/>
      <c r="G51" s="148"/>
      <c r="H51" s="159"/>
      <c r="I51" s="199"/>
      <c r="J51" s="102"/>
      <c r="K51" s="75"/>
      <c r="L51" s="75"/>
      <c r="M51" s="36"/>
      <c r="N51" s="122"/>
      <c r="O51" s="91"/>
      <c r="P51" s="75"/>
      <c r="Q51" s="75"/>
      <c r="R51" s="75"/>
      <c r="S51" s="75"/>
      <c r="T51" s="103"/>
    </row>
    <row r="52" spans="1:31" ht="12.75" customHeight="1">
      <c r="A52" s="143"/>
      <c r="B52" s="149"/>
      <c r="C52" s="160"/>
      <c r="D52" s="161"/>
      <c r="E52" s="158"/>
      <c r="F52" s="159"/>
      <c r="G52" s="37"/>
      <c r="H52" s="159"/>
      <c r="I52" s="39"/>
      <c r="J52" s="102"/>
      <c r="K52" s="75"/>
      <c r="L52" s="75"/>
      <c r="M52" s="36"/>
      <c r="N52" s="122"/>
      <c r="O52" s="91"/>
      <c r="P52" s="75"/>
      <c r="Q52" s="75"/>
      <c r="R52" s="75"/>
      <c r="S52" s="91"/>
      <c r="T52" s="103"/>
      <c r="AB52" s="222" t="s">
        <v>89</v>
      </c>
      <c r="AC52" s="223"/>
      <c r="AD52" s="224"/>
      <c r="AE52" s="224"/>
    </row>
    <row r="53" spans="1:20" ht="12.75" customHeight="1">
      <c r="A53" s="143"/>
      <c r="B53" s="162"/>
      <c r="C53" s="163" t="str">
        <f>"hb=  "&amp;ROUND($C$26,2)&amp;"'"</f>
        <v>hb=  1.75'</v>
      </c>
      <c r="D53" s="164"/>
      <c r="E53" s="158"/>
      <c r="F53" s="159"/>
      <c r="G53" s="148"/>
      <c r="H53" s="159"/>
      <c r="I53" s="178" t="str">
        <f>" pf="&amp;ROUND($C$39,2)&amp;" psf"</f>
        <v> pf=33.6 psf</v>
      </c>
      <c r="J53" s="102"/>
      <c r="K53" s="75"/>
      <c r="L53" s="75"/>
      <c r="M53" s="36"/>
      <c r="N53" s="122"/>
      <c r="O53" s="91"/>
      <c r="P53" s="75"/>
      <c r="Q53" s="75"/>
      <c r="R53" s="75"/>
      <c r="S53" s="75"/>
      <c r="T53" s="103"/>
    </row>
    <row r="54" spans="1:20" ht="12.75" customHeight="1">
      <c r="A54" s="143"/>
      <c r="B54" s="149"/>
      <c r="C54" s="165"/>
      <c r="D54" s="38"/>
      <c r="E54" s="158"/>
      <c r="F54" s="159"/>
      <c r="G54" s="148"/>
      <c r="H54" s="159"/>
      <c r="I54" s="195"/>
      <c r="J54" s="102"/>
      <c r="K54" s="75"/>
      <c r="L54" s="75"/>
      <c r="M54" s="36"/>
      <c r="N54" s="122"/>
      <c r="O54" s="91"/>
      <c r="P54" s="75"/>
      <c r="Q54" s="75"/>
      <c r="R54" s="75"/>
      <c r="S54" s="91"/>
      <c r="T54" s="103"/>
    </row>
    <row r="55" spans="1:20" ht="12.75" customHeight="1">
      <c r="A55" s="143"/>
      <c r="B55" s="149"/>
      <c r="C55" s="160"/>
      <c r="D55" s="38"/>
      <c r="E55" s="162" t="str">
        <f>"w(use)="&amp;ROUND($N$18,2)&amp;"'"</f>
        <v>w(use)=18'</v>
      </c>
      <c r="F55" s="196" t="s">
        <v>78</v>
      </c>
      <c r="G55" s="148"/>
      <c r="H55" s="159"/>
      <c r="I55" s="231"/>
      <c r="J55" s="75"/>
      <c r="K55" s="152"/>
      <c r="L55" s="152"/>
      <c r="M55" s="36"/>
      <c r="N55" s="122"/>
      <c r="O55" s="91"/>
      <c r="P55" s="75"/>
      <c r="Q55" s="75"/>
      <c r="R55" s="75"/>
      <c r="S55" s="75"/>
      <c r="T55" s="103"/>
    </row>
    <row r="56" spans="1:20" ht="12.75" customHeight="1">
      <c r="A56" s="143"/>
      <c r="B56" s="158"/>
      <c r="C56" s="160"/>
      <c r="D56" s="164"/>
      <c r="E56" s="166"/>
      <c r="F56" s="162" t="str">
        <f>"LL="&amp;ROUND($C$11,2)&amp;"'"</f>
        <v>LL=150'</v>
      </c>
      <c r="G56" s="148"/>
      <c r="H56" s="159"/>
      <c r="I56" s="39"/>
      <c r="J56" s="75"/>
      <c r="K56" s="152"/>
      <c r="L56" s="91"/>
      <c r="M56" s="75"/>
      <c r="N56" s="75"/>
      <c r="O56" s="87"/>
      <c r="P56" s="75"/>
      <c r="Q56" s="75"/>
      <c r="R56" s="75"/>
      <c r="S56" s="91"/>
      <c r="T56" s="103"/>
    </row>
    <row r="57" spans="1:9" ht="12.75">
      <c r="A57" s="143"/>
      <c r="B57" s="158"/>
      <c r="C57" s="160"/>
      <c r="D57" s="164"/>
      <c r="E57" s="167"/>
      <c r="F57" s="168" t="s">
        <v>23</v>
      </c>
      <c r="G57" s="148"/>
      <c r="H57" s="159"/>
      <c r="I57" s="39"/>
    </row>
    <row r="58" spans="1:9" ht="12.75">
      <c r="A58" s="43"/>
      <c r="B58" s="38"/>
      <c r="C58" s="38"/>
      <c r="D58" s="38"/>
      <c r="E58" s="38"/>
      <c r="F58" s="38"/>
      <c r="G58" s="38"/>
      <c r="H58" s="38"/>
      <c r="I58" s="39"/>
    </row>
    <row r="59" spans="1:9" ht="12.75">
      <c r="A59" s="169" t="s">
        <v>24</v>
      </c>
      <c r="B59" s="170"/>
      <c r="C59" s="170"/>
      <c r="D59" s="170"/>
      <c r="E59" s="170"/>
      <c r="F59" s="170"/>
      <c r="G59" s="170"/>
      <c r="H59" s="171"/>
      <c r="I59" s="172"/>
    </row>
    <row r="60" spans="1:9" ht="12.75">
      <c r="A60" s="47"/>
      <c r="B60" s="48"/>
      <c r="C60" s="48"/>
      <c r="D60" s="48"/>
      <c r="E60" s="48"/>
      <c r="F60" s="48"/>
      <c r="G60" s="48"/>
      <c r="H60" s="48"/>
      <c r="I60" s="49"/>
    </row>
  </sheetData>
  <sheetProtection sheet="1" objects="1" scenarios="1"/>
  <dataValidations count="9">
    <dataValidation type="decimal" operator="lessThanOrEqual" allowBlank="1" showInputMessage="1" showErrorMessage="1" prompt="A maximum slope of 1.05:12 is permitted, equating to a maximum roof angle of 5 degrees.&#10;Note: roof slope of 1:12 (1 in./ft.) = 4.76 deg." sqref="C15">
      <formula1>1.05</formula1>
    </dataValidation>
    <dataValidation type="list" allowBlank="1" showInputMessage="1" showErrorMessage="1" sqref="C8">
      <formula1>$K$3:$K$6</formula1>
    </dataValidation>
    <dataValidation type="decimal" operator="greaterThan" allowBlank="1" showInputMessage="1" showErrorMessage="1" prompt="&quot;LL&quot; is the length of the low roof.  It can be either upwind or downwind of the snow drift." sqref="C11">
      <formula1>0</formula1>
    </dataValidation>
    <dataValidation type="decimal" operator="greaterThan" allowBlank="1" showInputMessage="1" showErrorMessage="1" prompt="&quot;Lu&quot; is the length of the high roof.  It can be either upwind or downwind of the snow drift." sqref="C10">
      <formula1>0</formula1>
    </dataValidation>
    <dataValidation type="decimal" operator="greaterThanOrEqual" allowBlank="1" showInputMessage="1" showErrorMessage="1" prompt="&quot;pg&quot; is the Ground Snow Load as determined from Figure 7-1 and Table 7-1; or a site-specific analysis (psf)." sqref="C9">
      <formula1>0</formula1>
    </dataValidation>
    <dataValidation type="decimal" operator="greaterThanOrEqual" allowBlank="1" showInputMessage="1" showErrorMessage="1" prompt="&quot;ho&quot; is the obstruction height causing the snow drift, and is equal to the difference in elevation between the high roof and the low roof." sqref="C14">
      <formula1>0</formula1>
    </dataValidation>
    <dataValidation type="decimal" operator="greaterThanOrEqual" allowBlank="1" showInputMessage="1" showErrorMessage="1" prompt="&quot;W&quot; is the horizontal distance from the eave to the ridge of the low building.  &quot;W&quot; is used in determining critical roof angles for certain parameters." sqref="C12">
      <formula1>0</formula1>
    </dataValidation>
    <dataValidation type="list" allowBlank="1" showInputMessage="1" showErrorMessage="1" sqref="C13">
      <formula1>$K$7:$K$9</formula1>
    </dataValidation>
    <dataValidation type="decimal" operator="lessThanOrEqual" allowBlank="1" showInputMessage="1" showErrorMessage="1" error="&quot;x&quot; distance MUST BE &lt;= w" sqref="AC41">
      <formula1>$C$35</formula1>
    </dataValidation>
  </dataValidations>
  <printOptions/>
  <pageMargins left="1" right="0.5" top="1" bottom="1" header="0.5" footer="0.5"/>
  <pageSetup horizontalDpi="600" verticalDpi="600" orientation="portrait" scale="85" r:id="rId4"/>
  <headerFooter alignWithMargins="0">
    <oddHeader>&amp;R"ASCE705S.xls" Program
Version 1.7</oddHeader>
    <oddFooter>&amp;C&amp;P of &amp;N&amp;R&amp;D  &amp;T</oddFooter>
  </headerFooter>
  <drawing r:id="rId3"/>
  <legacyDrawing r:id="rId2"/>
</worksheet>
</file>

<file path=xl/worksheets/sheet3.xml><?xml version="1.0" encoding="utf-8"?>
<worksheet xmlns="http://schemas.openxmlformats.org/spreadsheetml/2006/main" xmlns:r="http://schemas.openxmlformats.org/officeDocument/2006/relationships">
  <dimension ref="A1:H1"/>
  <sheetViews>
    <sheetView workbookViewId="0" topLeftCell="A1">
      <selection activeCell="A44" sqref="A44"/>
    </sheetView>
  </sheetViews>
  <sheetFormatPr defaultColWidth="9.140625" defaultRowHeight="12.75"/>
  <cols>
    <col min="1" max="16384" width="9.140625" style="3" customWidth="1"/>
  </cols>
  <sheetData>
    <row r="1" spans="1:8" ht="15.75">
      <c r="A1" s="19" t="s">
        <v>19</v>
      </c>
      <c r="B1" s="20"/>
      <c r="C1" s="20"/>
      <c r="D1" s="20"/>
      <c r="E1" s="20"/>
      <c r="F1" s="20"/>
      <c r="G1" s="20"/>
      <c r="H1" s="21"/>
    </row>
  </sheetData>
  <sheetProtection sheet="1" objects="1" scenarios="1"/>
  <printOptions/>
  <pageMargins left="0.75" right="0.75" top="1" bottom="1" header="0.5" footer="0.5"/>
  <pageSetup horizontalDpi="600" verticalDpi="600" orientation="landscape"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"ASCE705S" Program</dc:title>
  <dc:subject/>
  <dc:creator>Alex Tomanovich, P.E. - 151 Shadow Lane, Lyman SC 29365 - Home: 864-968-2699 - Email: ATomanovich@bellsouth.net</dc:creator>
  <cp:keywords/>
  <dc:description>ASCE 7-05 Code Snow Analysis Program</dc:description>
  <cp:lastModifiedBy> </cp:lastModifiedBy>
  <cp:lastPrinted>2012-05-03T20:12:27Z</cp:lastPrinted>
  <dcterms:created xsi:type="dcterms:W3CDTF">2002-08-30T13:34:00Z</dcterms:created>
  <dcterms:modified xsi:type="dcterms:W3CDTF">2012-05-08T10:54:03Z</dcterms:modified>
  <cp:category>Structural Enginnering Analysis/Design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829994440</vt:i4>
  </property>
  <property fmtid="{D5CDD505-2E9C-101B-9397-08002B2CF9AE}" pid="3" name="_EmailSubject">
    <vt:lpwstr>ASCE7  Drifted Snow</vt:lpwstr>
  </property>
  <property fmtid="{D5CDD505-2E9C-101B-9397-08002B2CF9AE}" pid="4" name="_AuthorEmail">
    <vt:lpwstr>Jeff.Allen@cmcsg.com</vt:lpwstr>
  </property>
  <property fmtid="{D5CDD505-2E9C-101B-9397-08002B2CF9AE}" pid="5" name="_AuthorEmailDisplayName">
    <vt:lpwstr>Allen, Jeff W</vt:lpwstr>
  </property>
  <property fmtid="{D5CDD505-2E9C-101B-9397-08002B2CF9AE}" pid="6" name="_PreviousAdHocReviewCycleID">
    <vt:i4>1988010003</vt:i4>
  </property>
  <property fmtid="{D5CDD505-2E9C-101B-9397-08002B2CF9AE}" pid="7" name="_ReviewingToolsShownOnce">
    <vt:lpwstr/>
  </property>
</Properties>
</file>