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11925" windowHeight="8835" tabRatio="644" activeTab="0"/>
  </bookViews>
  <sheets>
    <sheet name="Doc" sheetId="1" r:id="rId1"/>
    <sheet name="Ponding" sheetId="2" r:id="rId2"/>
  </sheets>
  <definedNames>
    <definedName name="desired_cell_to_view_the_contents_of_that_particular__comment_box_.">'Doc'!$A$26</definedName>
    <definedName name="_xlnm.Print_Area" localSheetId="0">'Doc'!$A$1:$J$49</definedName>
    <definedName name="_xlnm.Print_Area" localSheetId="1">'Ponding'!$A$1:$I$50</definedName>
  </definedNames>
  <calcPr fullCalcOnLoad="1"/>
</workbook>
</file>

<file path=xl/comments2.xml><?xml version="1.0" encoding="utf-8"?>
<comments xmlns="http://schemas.openxmlformats.org/spreadsheetml/2006/main">
  <authors>
    <author>Bob Dalpiaz</author>
    <author>ATOMANOV</author>
    <author>4892</author>
  </authors>
  <commentList>
    <comment ref="AA1" authorId="0">
      <text>
        <r>
          <rPr>
            <sz val="8"/>
            <rFont val="Tahoma"/>
            <family val="0"/>
          </rPr>
          <t xml:space="preserve">              "</t>
        </r>
        <r>
          <rPr>
            <b/>
            <sz val="8"/>
            <rFont val="Tahoma"/>
            <family val="2"/>
          </rPr>
          <t>PONDING9.xls</t>
        </r>
        <r>
          <rPr>
            <sz val="8"/>
            <rFont val="Tahoma"/>
            <family val="0"/>
          </rPr>
          <t>"
written by:  Alex Tomanovich, P.E.</t>
        </r>
      </text>
    </comment>
    <comment ref="D15" authorId="1">
      <text>
        <r>
          <rPr>
            <b/>
            <sz val="8"/>
            <rFont val="Tahoma"/>
            <family val="2"/>
          </rPr>
          <t xml:space="preserve">                   </t>
        </r>
        <r>
          <rPr>
            <b/>
            <u val="single"/>
            <sz val="8"/>
            <rFont val="Tahoma"/>
            <family val="2"/>
          </rPr>
          <t>Moment of Inertia (Id) for Commonly Used Steel Roof Deck</t>
        </r>
        <r>
          <rPr>
            <sz val="8"/>
            <rFont val="Tahoma"/>
            <family val="2"/>
          </rPr>
          <t xml:space="preserve">
     </t>
        </r>
        <r>
          <rPr>
            <u val="single"/>
            <sz val="8"/>
            <rFont val="Tahoma"/>
            <family val="2"/>
          </rPr>
          <t>For 1-1/2" Deep</t>
        </r>
        <r>
          <rPr>
            <sz val="8"/>
            <rFont val="Tahoma"/>
            <family val="2"/>
          </rPr>
          <t xml:space="preserve">                         </t>
        </r>
        <r>
          <rPr>
            <u val="single"/>
            <sz val="8"/>
            <rFont val="Tahoma"/>
            <family val="2"/>
          </rPr>
          <t>For 1-1/2" Deep</t>
        </r>
        <r>
          <rPr>
            <sz val="8"/>
            <rFont val="Tahoma"/>
            <family val="2"/>
          </rPr>
          <t xml:space="preserve">                                 </t>
        </r>
        <r>
          <rPr>
            <u val="single"/>
            <sz val="8"/>
            <rFont val="Tahoma"/>
            <family val="2"/>
          </rPr>
          <t>For 1-1/2" Deep
Type "B" (wide rib) Deck</t>
        </r>
        <r>
          <rPr>
            <sz val="8"/>
            <rFont val="Tahoma"/>
            <family val="2"/>
          </rPr>
          <t xml:space="preserve">     </t>
        </r>
        <r>
          <rPr>
            <u val="single"/>
            <sz val="8"/>
            <rFont val="Tahoma"/>
            <family val="2"/>
          </rPr>
          <t>Type "F" (intermediate rib) Deck</t>
        </r>
        <r>
          <rPr>
            <sz val="8"/>
            <rFont val="Tahoma"/>
            <family val="2"/>
          </rPr>
          <t xml:space="preserve">           </t>
        </r>
        <r>
          <rPr>
            <u val="single"/>
            <sz val="8"/>
            <rFont val="Tahoma"/>
            <family val="2"/>
          </rPr>
          <t xml:space="preserve">Type "A" (narrow rib) Deck
</t>
        </r>
        <r>
          <rPr>
            <sz val="8"/>
            <rFont val="Tahoma"/>
            <family val="2"/>
          </rPr>
          <t xml:space="preserve">
 </t>
        </r>
        <r>
          <rPr>
            <u val="single"/>
            <sz val="8"/>
            <rFont val="Tahoma"/>
            <family val="2"/>
          </rPr>
          <t>Gage      Id (in.^4/ft.)</t>
        </r>
        <r>
          <rPr>
            <sz val="8"/>
            <rFont val="Tahoma"/>
            <family val="2"/>
          </rPr>
          <t xml:space="preserve">               </t>
        </r>
        <r>
          <rPr>
            <u val="single"/>
            <sz val="8"/>
            <rFont val="Tahoma"/>
            <family val="2"/>
          </rPr>
          <t>Gage      Id (in.^4/ft.)</t>
        </r>
        <r>
          <rPr>
            <sz val="8"/>
            <rFont val="Tahoma"/>
            <family val="2"/>
          </rPr>
          <t xml:space="preserve">                      </t>
        </r>
        <r>
          <rPr>
            <u val="single"/>
            <sz val="8"/>
            <rFont val="Tahoma"/>
            <family val="2"/>
          </rPr>
          <t xml:space="preserve">Gage      Id (in.^4/ft.)
</t>
        </r>
        <r>
          <rPr>
            <sz val="8"/>
            <rFont val="Tahoma"/>
            <family val="2"/>
          </rPr>
          <t xml:space="preserve">   24              0.121                       ---              -------                              ---              -------
   22              0.169                       22              0.121                              22              0.112
   21              0.192                       21              0.137                              21              0.127
   20              0.212                       20              0.151                              20              0.140
   19              0.253                       19              0.180                              19              0.167
   18              0.292                       18              0.207                              18              0.192
   16              0.373                       ---              -------                              ---              -------
Note:  Above information is taken from Vulcraft Corporation Steel Deck Catalog.</t>
        </r>
      </text>
    </comment>
    <comment ref="D12" authorId="1">
      <text>
        <r>
          <rPr>
            <sz val="8"/>
            <rFont val="Tahoma"/>
            <family val="2"/>
          </rPr>
          <t>If primary members are joist girders, their moment of inertia (Ip) may be approximately calculated by the following:
             Ip = 0.027*N*P*L*d  (in.^4)
where:  N = number of panels in joist girder
              P = concentrated (point) load at panel points (kips)
              L = joist girder span (ft.)
              d = joist girder depth (in.)
Reference: SMI Joist Catalog (per Steel Joist Institute)</t>
        </r>
      </text>
    </comment>
    <comment ref="D13" authorId="1">
      <text>
        <r>
          <rPr>
            <sz val="8"/>
            <rFont val="Tahoma"/>
            <family val="2"/>
          </rPr>
          <t>If secondary members are joists, their moment of inertia (Is) may be approximately calculated by the following:
                 Is = 26.767*(WLL)*L^3*10^(-6)  (in.^4)
where:  WLL = allowable distributed live load/ft. of joist 
                         for a deflection of 1/360 of the span 
                         (WLL = "red" figures in joist load tables)
                  L = clear span of joist + 0.67  (ft.)
Reference: SMI Joist Catalog (per Steel Joist Institute)
Note: If steel joists are used as secondary members, this
          program automatically reduces the 'Is' value input by
          15% per AISC Code.</t>
        </r>
      </text>
    </comment>
    <comment ref="D39" authorId="1">
      <text>
        <r>
          <rPr>
            <sz val="8"/>
            <rFont val="Tahoma"/>
            <family val="2"/>
          </rPr>
          <t xml:space="preserve">The Primary Member Flexibility Constant, 'Cp', is calculated from Eq. C-K2-1 as follows:
     </t>
        </r>
        <r>
          <rPr>
            <sz val="8"/>
            <rFont val="Symbol"/>
            <family val="1"/>
          </rPr>
          <t>D</t>
        </r>
        <r>
          <rPr>
            <sz val="8"/>
            <rFont val="Tahoma"/>
            <family val="2"/>
          </rPr>
          <t xml:space="preserve">w = </t>
        </r>
        <r>
          <rPr>
            <sz val="8"/>
            <rFont val="Symbol"/>
            <family val="1"/>
          </rPr>
          <t>a</t>
        </r>
        <r>
          <rPr>
            <sz val="8"/>
            <rFont val="Tahoma"/>
            <family val="2"/>
          </rPr>
          <t>p*</t>
        </r>
        <r>
          <rPr>
            <sz val="8"/>
            <rFont val="Symbol"/>
            <family val="1"/>
          </rPr>
          <t>D</t>
        </r>
        <r>
          <rPr>
            <sz val="8"/>
            <rFont val="Tahoma"/>
            <family val="2"/>
          </rPr>
          <t>o*(1+</t>
        </r>
        <r>
          <rPr>
            <sz val="8"/>
            <rFont val="Symbol"/>
            <family val="1"/>
          </rPr>
          <t>p</t>
        </r>
        <r>
          <rPr>
            <sz val="8"/>
            <rFont val="Tahoma"/>
            <family val="2"/>
          </rPr>
          <t>/4*</t>
        </r>
        <r>
          <rPr>
            <sz val="8"/>
            <rFont val="Symbol"/>
            <family val="1"/>
          </rPr>
          <t>a</t>
        </r>
        <r>
          <rPr>
            <sz val="8"/>
            <rFont val="Tahoma"/>
            <family val="2"/>
          </rPr>
          <t>s+</t>
        </r>
        <r>
          <rPr>
            <sz val="8"/>
            <rFont val="Symbol"/>
            <family val="1"/>
          </rPr>
          <t>p</t>
        </r>
        <r>
          <rPr>
            <sz val="8"/>
            <rFont val="Tahoma"/>
            <family val="2"/>
          </rPr>
          <t>/4*</t>
        </r>
        <r>
          <rPr>
            <sz val="8"/>
            <rFont val="Symbol"/>
            <family val="1"/>
          </rPr>
          <t>r</t>
        </r>
        <r>
          <rPr>
            <sz val="8"/>
            <rFont val="Tahoma"/>
            <family val="2"/>
          </rPr>
          <t>*(1+</t>
        </r>
        <r>
          <rPr>
            <sz val="8"/>
            <rFont val="Symbol"/>
            <family val="1"/>
          </rPr>
          <t>a</t>
        </r>
        <r>
          <rPr>
            <sz val="8"/>
            <rFont val="Tahoma"/>
            <family val="2"/>
          </rPr>
          <t>s))/(1-</t>
        </r>
        <r>
          <rPr>
            <sz val="8"/>
            <rFont val="Symbol"/>
            <family val="1"/>
          </rPr>
          <t>p</t>
        </r>
        <r>
          <rPr>
            <sz val="8"/>
            <rFont val="Tahoma"/>
            <family val="2"/>
          </rPr>
          <t>/4*</t>
        </r>
        <r>
          <rPr>
            <sz val="8"/>
            <rFont val="Symbol"/>
            <family val="1"/>
          </rPr>
          <t>a</t>
        </r>
        <r>
          <rPr>
            <sz val="8"/>
            <rFont val="Tahoma"/>
            <family val="2"/>
          </rPr>
          <t>p*</t>
        </r>
        <r>
          <rPr>
            <sz val="8"/>
            <rFont val="Symbol"/>
            <family val="1"/>
          </rPr>
          <t>a</t>
        </r>
        <r>
          <rPr>
            <sz val="8"/>
            <rFont val="Tahoma"/>
            <family val="2"/>
          </rPr>
          <t xml:space="preserve">s)
where:  </t>
        </r>
        <r>
          <rPr>
            <sz val="8"/>
            <rFont val="Symbol"/>
            <family val="1"/>
          </rPr>
          <t>D</t>
        </r>
        <r>
          <rPr>
            <sz val="8"/>
            <rFont val="Tahoma"/>
            <family val="2"/>
          </rPr>
          <t xml:space="preserve">w = ponding deflection for primary members (in.)
              </t>
        </r>
        <r>
          <rPr>
            <sz val="8"/>
            <rFont val="Symbol"/>
            <family val="1"/>
          </rPr>
          <t>D</t>
        </r>
        <r>
          <rPr>
            <sz val="8"/>
            <rFont val="Tahoma"/>
            <family val="2"/>
          </rPr>
          <t xml:space="preserve">o = primary member deflection prior to ponding (in.)
               </t>
        </r>
        <r>
          <rPr>
            <sz val="8"/>
            <rFont val="Symbol"/>
            <family val="1"/>
          </rPr>
          <t>a</t>
        </r>
        <r>
          <rPr>
            <sz val="8"/>
            <rFont val="Tahoma"/>
            <family val="2"/>
          </rPr>
          <t xml:space="preserve">p = Cp/(1-Cp)
               </t>
        </r>
        <r>
          <rPr>
            <sz val="8"/>
            <rFont val="Symbol"/>
            <family val="1"/>
          </rPr>
          <t>a</t>
        </r>
        <r>
          <rPr>
            <sz val="8"/>
            <rFont val="Tahoma"/>
            <family val="2"/>
          </rPr>
          <t xml:space="preserve">s = Cs/(1-Cs)  
                </t>
        </r>
        <r>
          <rPr>
            <sz val="8"/>
            <rFont val="Symbol"/>
            <family val="1"/>
          </rPr>
          <t xml:space="preserve"> r</t>
        </r>
        <r>
          <rPr>
            <sz val="8"/>
            <rFont val="Tahoma"/>
            <family val="2"/>
          </rPr>
          <t xml:space="preserve"> = Cs/Cp = </t>
        </r>
        <r>
          <rPr>
            <sz val="8"/>
            <rFont val="Symbol"/>
            <family val="1"/>
          </rPr>
          <t>d</t>
        </r>
        <r>
          <rPr>
            <sz val="8"/>
            <rFont val="Tahoma"/>
            <family val="2"/>
          </rPr>
          <t>o/</t>
        </r>
        <r>
          <rPr>
            <sz val="8"/>
            <rFont val="Symbol"/>
            <family val="1"/>
          </rPr>
          <t>D</t>
        </r>
        <r>
          <rPr>
            <sz val="8"/>
            <rFont val="Tahoma"/>
            <family val="2"/>
          </rPr>
          <t xml:space="preserve">o
Therefore, substituting in the following known values:
              Up = </t>
        </r>
        <r>
          <rPr>
            <sz val="8"/>
            <rFont val="Symbol"/>
            <family val="1"/>
          </rPr>
          <t>D</t>
        </r>
        <r>
          <rPr>
            <sz val="8"/>
            <rFont val="Tahoma"/>
            <family val="2"/>
          </rPr>
          <t>w/</t>
        </r>
        <r>
          <rPr>
            <sz val="8"/>
            <rFont val="Symbol"/>
            <family val="1"/>
          </rPr>
          <t>D</t>
        </r>
        <r>
          <rPr>
            <sz val="8"/>
            <rFont val="Tahoma"/>
            <family val="2"/>
          </rPr>
          <t>o = (0.80*Fy-fo)/fo
              Cs = 32*S*Ls^4/(10^7*Is) , and thus '</t>
        </r>
        <r>
          <rPr>
            <sz val="8"/>
            <rFont val="Symbol"/>
            <family val="1"/>
          </rPr>
          <t>a</t>
        </r>
        <r>
          <rPr>
            <sz val="8"/>
            <rFont val="Tahoma"/>
            <family val="2"/>
          </rPr>
          <t>s' and '</t>
        </r>
        <r>
          <rPr>
            <sz val="8"/>
            <rFont val="Symbol"/>
            <family val="1"/>
          </rPr>
          <t xml:space="preserve">r </t>
        </r>
        <r>
          <rPr>
            <sz val="8"/>
            <rFont val="Tahoma"/>
            <family val="2"/>
          </rPr>
          <t>'
and inserting '</t>
        </r>
        <r>
          <rPr>
            <sz val="8"/>
            <rFont val="Symbol"/>
            <family val="1"/>
          </rPr>
          <t>a</t>
        </r>
        <r>
          <rPr>
            <sz val="8"/>
            <rFont val="Tahoma"/>
            <family val="2"/>
          </rPr>
          <t xml:space="preserve">s' in terms of 'Cs', the value of 'Cp' is solved for.
Note: The results of Eq. C-K2-1 are depicted graphically in AISC
           Fig. C-K2-1 on page 5-178.
</t>
        </r>
      </text>
    </comment>
    <comment ref="D47" authorId="1">
      <text>
        <r>
          <rPr>
            <sz val="8"/>
            <rFont val="Tahoma"/>
            <family val="2"/>
          </rPr>
          <t xml:space="preserve">The Secondary Member Flexibility Constant, 'Cs', is calculated from Eq. C-K2-2 as follows:
   </t>
        </r>
        <r>
          <rPr>
            <sz val="8"/>
            <rFont val="Symbol"/>
            <family val="1"/>
          </rPr>
          <t>d</t>
        </r>
        <r>
          <rPr>
            <sz val="8"/>
            <rFont val="Tahoma"/>
            <family val="2"/>
          </rPr>
          <t xml:space="preserve">w = </t>
        </r>
        <r>
          <rPr>
            <sz val="8"/>
            <rFont val="Symbol"/>
            <family val="1"/>
          </rPr>
          <t>a</t>
        </r>
        <r>
          <rPr>
            <sz val="8"/>
            <rFont val="Tahoma"/>
            <family val="2"/>
          </rPr>
          <t>s*</t>
        </r>
        <r>
          <rPr>
            <sz val="8"/>
            <rFont val="Symbol"/>
            <family val="1"/>
          </rPr>
          <t>d</t>
        </r>
        <r>
          <rPr>
            <sz val="8"/>
            <rFont val="Tahoma"/>
            <family val="2"/>
          </rPr>
          <t>o*(1+</t>
        </r>
        <r>
          <rPr>
            <sz val="8"/>
            <rFont val="Symbol"/>
            <family val="1"/>
          </rPr>
          <t>p</t>
        </r>
        <r>
          <rPr>
            <sz val="8"/>
            <rFont val="Tahoma"/>
            <family val="2"/>
          </rPr>
          <t>^3/32*</t>
        </r>
        <r>
          <rPr>
            <sz val="8"/>
            <rFont val="Symbol"/>
            <family val="1"/>
          </rPr>
          <t>a</t>
        </r>
        <r>
          <rPr>
            <sz val="8"/>
            <rFont val="Tahoma"/>
            <family val="2"/>
          </rPr>
          <t>p+</t>
        </r>
        <r>
          <rPr>
            <sz val="8"/>
            <rFont val="Symbol"/>
            <family val="1"/>
          </rPr>
          <t>p</t>
        </r>
        <r>
          <rPr>
            <sz val="8"/>
            <rFont val="Tahoma"/>
            <family val="2"/>
          </rPr>
          <t>^2/(8*</t>
        </r>
        <r>
          <rPr>
            <sz val="8"/>
            <rFont val="Symbol"/>
            <family val="1"/>
          </rPr>
          <t>r</t>
        </r>
        <r>
          <rPr>
            <sz val="8"/>
            <rFont val="Tahoma"/>
            <family val="2"/>
          </rPr>
          <t>)*(1+</t>
        </r>
        <r>
          <rPr>
            <sz val="8"/>
            <rFont val="Symbol"/>
            <family val="1"/>
          </rPr>
          <t>a</t>
        </r>
        <r>
          <rPr>
            <sz val="8"/>
            <rFont val="Tahoma"/>
            <family val="2"/>
          </rPr>
          <t>p)+0.185*</t>
        </r>
        <r>
          <rPr>
            <sz val="8"/>
            <rFont val="Symbol"/>
            <family val="1"/>
          </rPr>
          <t>a</t>
        </r>
        <r>
          <rPr>
            <sz val="8"/>
            <rFont val="Tahoma"/>
            <family val="2"/>
          </rPr>
          <t>s*</t>
        </r>
        <r>
          <rPr>
            <sz val="8"/>
            <rFont val="Symbol"/>
            <family val="1"/>
          </rPr>
          <t>a</t>
        </r>
        <r>
          <rPr>
            <sz val="8"/>
            <rFont val="Tahoma"/>
            <family val="2"/>
          </rPr>
          <t>p)/(1-</t>
        </r>
        <r>
          <rPr>
            <sz val="8"/>
            <rFont val="Symbol"/>
            <family val="1"/>
          </rPr>
          <t>p</t>
        </r>
        <r>
          <rPr>
            <sz val="8"/>
            <rFont val="Tahoma"/>
            <family val="2"/>
          </rPr>
          <t>/4*</t>
        </r>
        <r>
          <rPr>
            <sz val="8"/>
            <rFont val="Symbol"/>
            <family val="1"/>
          </rPr>
          <t>a</t>
        </r>
        <r>
          <rPr>
            <sz val="8"/>
            <rFont val="Tahoma"/>
            <family val="2"/>
          </rPr>
          <t>p*</t>
        </r>
        <r>
          <rPr>
            <sz val="8"/>
            <rFont val="Symbol"/>
            <family val="1"/>
          </rPr>
          <t>a</t>
        </r>
        <r>
          <rPr>
            <sz val="8"/>
            <rFont val="Tahoma"/>
            <family val="2"/>
          </rPr>
          <t xml:space="preserve">s)
where:  </t>
        </r>
        <r>
          <rPr>
            <sz val="8"/>
            <rFont val="Symbol"/>
            <family val="1"/>
          </rPr>
          <t>d</t>
        </r>
        <r>
          <rPr>
            <sz val="8"/>
            <rFont val="Tahoma"/>
            <family val="2"/>
          </rPr>
          <t xml:space="preserve">w = ponding deflection for secondary members (in.)
              </t>
        </r>
        <r>
          <rPr>
            <sz val="8"/>
            <rFont val="Symbol"/>
            <family val="1"/>
          </rPr>
          <t>d</t>
        </r>
        <r>
          <rPr>
            <sz val="8"/>
            <rFont val="Tahoma"/>
            <family val="2"/>
          </rPr>
          <t xml:space="preserve">o = secondary member deflection prior to ponding (in.)
              </t>
        </r>
        <r>
          <rPr>
            <sz val="8"/>
            <rFont val="Symbol"/>
            <family val="1"/>
          </rPr>
          <t>a</t>
        </r>
        <r>
          <rPr>
            <sz val="8"/>
            <rFont val="Tahoma"/>
            <family val="2"/>
          </rPr>
          <t xml:space="preserve">p = Cp/(1-Cp)
              </t>
        </r>
        <r>
          <rPr>
            <sz val="8"/>
            <rFont val="Symbol"/>
            <family val="1"/>
          </rPr>
          <t>a</t>
        </r>
        <r>
          <rPr>
            <sz val="8"/>
            <rFont val="Tahoma"/>
            <family val="2"/>
          </rPr>
          <t xml:space="preserve">s = Cs/(1-Cs)  
               </t>
        </r>
        <r>
          <rPr>
            <sz val="8"/>
            <rFont val="Symbol"/>
            <family val="1"/>
          </rPr>
          <t xml:space="preserve"> r</t>
        </r>
        <r>
          <rPr>
            <sz val="8"/>
            <rFont val="Tahoma"/>
            <family val="2"/>
          </rPr>
          <t xml:space="preserve"> = Cs/Cp = </t>
        </r>
        <r>
          <rPr>
            <sz val="8"/>
            <rFont val="Symbol"/>
            <family val="1"/>
          </rPr>
          <t>d</t>
        </r>
        <r>
          <rPr>
            <sz val="8"/>
            <rFont val="Tahoma"/>
            <family val="2"/>
          </rPr>
          <t>o/</t>
        </r>
        <r>
          <rPr>
            <sz val="8"/>
            <rFont val="Symbol"/>
            <family val="1"/>
          </rPr>
          <t>D</t>
        </r>
        <r>
          <rPr>
            <sz val="8"/>
            <rFont val="Tahoma"/>
            <family val="2"/>
          </rPr>
          <t xml:space="preserve">o
Therefore, substituting in the following known values:
              Us = </t>
        </r>
        <r>
          <rPr>
            <sz val="8"/>
            <rFont val="Symbol"/>
            <family val="1"/>
          </rPr>
          <t>d</t>
        </r>
        <r>
          <rPr>
            <sz val="8"/>
            <rFont val="Tahoma"/>
            <family val="2"/>
          </rPr>
          <t>w/</t>
        </r>
        <r>
          <rPr>
            <sz val="8"/>
            <rFont val="Symbol"/>
            <family val="1"/>
          </rPr>
          <t>d</t>
        </r>
        <r>
          <rPr>
            <sz val="8"/>
            <rFont val="Tahoma"/>
            <family val="2"/>
          </rPr>
          <t>o = (0.80*Fy-fo)/fo
              Cp = 32*Ls*Lp^4/(10^7*Ip) , and thus '</t>
        </r>
        <r>
          <rPr>
            <sz val="8"/>
            <rFont val="Symbol"/>
            <family val="1"/>
          </rPr>
          <t>a</t>
        </r>
        <r>
          <rPr>
            <sz val="8"/>
            <rFont val="Tahoma"/>
            <family val="2"/>
          </rPr>
          <t>p' and '</t>
        </r>
        <r>
          <rPr>
            <sz val="8"/>
            <rFont val="Symbol"/>
            <family val="1"/>
          </rPr>
          <t xml:space="preserve">r </t>
        </r>
        <r>
          <rPr>
            <sz val="8"/>
            <rFont val="Tahoma"/>
            <family val="2"/>
          </rPr>
          <t>'
and inserting '</t>
        </r>
        <r>
          <rPr>
            <sz val="8"/>
            <rFont val="Symbol"/>
            <family val="1"/>
          </rPr>
          <t>a</t>
        </r>
        <r>
          <rPr>
            <sz val="8"/>
            <rFont val="Tahoma"/>
            <family val="2"/>
          </rPr>
          <t xml:space="preserve">p' in terms of 'Cp', the value of 'Cs' is solved for.
Note: The results of Eq. C-K2-2 are depicted graphically in AISC
           Fig. C-K2-2 on page 5-179.
</t>
        </r>
      </text>
    </comment>
    <comment ref="D23" authorId="1">
      <text>
        <r>
          <rPr>
            <sz val="8"/>
            <rFont val="Tahoma"/>
            <family val="2"/>
          </rPr>
          <t>'Cp' is the Flexibility Constant for primary members.</t>
        </r>
      </text>
    </comment>
    <comment ref="D24" authorId="1">
      <text>
        <r>
          <rPr>
            <sz val="8"/>
            <rFont val="Tahoma"/>
            <family val="2"/>
          </rPr>
          <t>'Cs' is the Flexibility Constant for secondary members.</t>
        </r>
      </text>
    </comment>
    <comment ref="D44" authorId="1">
      <text>
        <r>
          <rPr>
            <sz val="8"/>
            <rFont val="Tahoma"/>
            <family val="2"/>
          </rPr>
          <t>The Stress Index for secondary members, 'Us', is calculated as follows:
             Us = (0.80*Fy-fo)/fo   (Eq. C-K2-5)
where:  Fy = steel yield stress (ksi)
              fo = stress in secondary member prior to ponding (ksi)
Note: The total bending stress due to dead loads, gravity live loads
          (if any) and ponding shall not exceed  0.80*Fy for primary and
          secondary members.  This results is a Safety Factor = 1.25.
          Stresses due to wind or seismic forces need not be included in a
          ponding analysis.</t>
        </r>
      </text>
    </comment>
    <comment ref="D36" authorId="1">
      <text>
        <r>
          <rPr>
            <sz val="8"/>
            <rFont val="Tahoma"/>
            <family val="2"/>
          </rPr>
          <t>The Stress Index for primary members, 'Up', is calculated as follows:
             Up = (0.80*Fy-fo)/fo   (Eq. C-K2-4)
where:  Fy = steel yield stress (ksi)
              fo = stress in primary member prior to ponding (ksi)
Note: The total bending stress due to dead loads, gravity live loads
          (if any) and ponding shall not exceed  0.80*Fy for primary and
          secondary members.  This results is a Safety Factor = 1.25.
          Stresses due to wind or seismic forces need not be included in a
          ponding analysis.</t>
        </r>
      </text>
    </comment>
    <comment ref="D14" authorId="2">
      <text>
        <r>
          <rPr>
            <sz val="8"/>
            <rFont val="Tahoma"/>
            <family val="2"/>
          </rPr>
          <t>Note: If steel joists are used as secondary members,
          this program automatically reduces the 'Is' value
          input by 15% per AISC Code.</t>
        </r>
      </text>
    </comment>
    <comment ref="F47" authorId="1">
      <text>
        <r>
          <rPr>
            <sz val="8"/>
            <rFont val="Tahoma"/>
            <family val="2"/>
          </rPr>
          <t>To prevent against ponding, the Flexiblity Constant, 'Cs', calculated from Eq. C-K2-2 should be more than the value of 'Cs' calculated for the given secondary member from the simplified check; if not, a stiffer secondary or primary beam, or combination of both is required.</t>
        </r>
      </text>
    </comment>
    <comment ref="F39" authorId="1">
      <text>
        <r>
          <rPr>
            <sz val="8"/>
            <rFont val="Tahoma"/>
            <family val="2"/>
          </rPr>
          <t>To prevent against ponding, the Flexiblity Constant, 'Cp', calculated from Eq. C-K2-1 should be more than the value of 'Cp' calculated for the given primary member from the simplified check; if not, a stiffer primary or secondary beam, or combination of both is required.</t>
        </r>
      </text>
    </comment>
    <comment ref="D11" authorId="1">
      <text>
        <r>
          <rPr>
            <sz val="8"/>
            <rFont val="Tahoma"/>
            <family val="2"/>
          </rPr>
          <t>Note: If roof decking is the secondary system, directly supported by the primary members (i.e., no secondary beams, joists, etc. ), it should be handled with Eq. K2-1 using a spacing, S = 1.0 ft.</t>
        </r>
      </text>
    </comment>
    <comment ref="D17" authorId="1">
      <text>
        <r>
          <rPr>
            <sz val="8"/>
            <rFont val="Tahoma"/>
            <family val="2"/>
          </rPr>
          <t>Primary member stress, 'fo', is the bending stress in the primary member due to the supported loading, neglecting ponding.</t>
        </r>
      </text>
    </comment>
    <comment ref="D18" authorId="1">
      <text>
        <r>
          <rPr>
            <sz val="8"/>
            <rFont val="Tahoma"/>
            <family val="2"/>
          </rPr>
          <t>Secondary member stress, 'fo', is the bending stress in the secondary member due to the supported loading, neglecting ponding.</t>
        </r>
      </text>
    </comment>
    <comment ref="F22" authorId="1">
      <text>
        <r>
          <rPr>
            <sz val="8"/>
            <rFont val="Tahoma"/>
            <family val="2"/>
          </rPr>
          <t>Eq. K2-1 results in an approximate "stress index" during ponding, and is limited to a maximum value of 0.25 in the check.
To illustrate the concept of "stress index", if the stress in a member increases from 0.60*Fy to 0.80*Fy, the stress index, 'U', is:
   U = (0.80*Fy-0.60*Fy)/(0.60*Fy) = 0.33</t>
        </r>
      </text>
    </comment>
    <comment ref="D16" authorId="1">
      <text>
        <r>
          <rPr>
            <sz val="8"/>
            <rFont val="Tahoma"/>
            <family val="2"/>
          </rPr>
          <t>Steel Yield Stress, 'Fy', applies to both primary and secondary members.</t>
        </r>
      </text>
    </comment>
    <comment ref="A7" authorId="1">
      <text>
        <r>
          <rPr>
            <sz val="8"/>
            <rFont val="Tahoma"/>
            <family val="2"/>
          </rPr>
          <t>Low slope roofs are generally considered as roofs with a slope less than 1/4" per foot.</t>
        </r>
      </text>
    </comment>
    <comment ref="G21" authorId="1">
      <text>
        <r>
          <rPr>
            <sz val="8"/>
            <rFont val="Tahoma"/>
            <family val="2"/>
          </rPr>
          <t>The roof system shall be considered stable and not require further investigation if the following two conditional checks are BOTH met.</t>
        </r>
      </text>
    </comment>
  </commentList>
</comments>
</file>

<file path=xl/sharedStrings.xml><?xml version="1.0" encoding="utf-8"?>
<sst xmlns="http://schemas.openxmlformats.org/spreadsheetml/2006/main" count="112" uniqueCount="95">
  <si>
    <t xml:space="preserve"> </t>
  </si>
  <si>
    <t>Input Data:</t>
  </si>
  <si>
    <t>Job Name:</t>
  </si>
  <si>
    <t>Job Number:</t>
  </si>
  <si>
    <t>ft.</t>
  </si>
  <si>
    <t>in.^4</t>
  </si>
  <si>
    <t>Steel Deck Inertia, Id =</t>
  </si>
  <si>
    <t>25*S^4*10^(-6) =</t>
  </si>
  <si>
    <t>Primary Member Length, Lp =</t>
  </si>
  <si>
    <t>Secondary Member Length, Ls =</t>
  </si>
  <si>
    <t>Primary Member Inertia, Ip =</t>
  </si>
  <si>
    <t>Secondary Member Inertia, Is =</t>
  </si>
  <si>
    <t>in.^4/ft.</t>
  </si>
  <si>
    <r>
      <t>a</t>
    </r>
    <r>
      <rPr>
        <sz val="10"/>
        <color indexed="12"/>
        <rFont val="Arial"/>
        <family val="2"/>
      </rPr>
      <t>p =</t>
    </r>
  </si>
  <si>
    <r>
      <t>a</t>
    </r>
    <r>
      <rPr>
        <sz val="10"/>
        <color indexed="12"/>
        <rFont val="Arial"/>
        <family val="2"/>
      </rPr>
      <t>s =</t>
    </r>
  </si>
  <si>
    <t>ksi</t>
  </si>
  <si>
    <t>Up =</t>
  </si>
  <si>
    <t>Us =</t>
  </si>
  <si>
    <t>Member Steel Yield Stress, Fy =</t>
  </si>
  <si>
    <t>Primary Member Stress, fo(p) =</t>
  </si>
  <si>
    <t>Secondary Member Stress, fo(s) =</t>
  </si>
  <si>
    <t>Cp =</t>
  </si>
  <si>
    <t>Cs =</t>
  </si>
  <si>
    <r>
      <t>(</t>
    </r>
    <r>
      <rPr>
        <sz val="10"/>
        <color indexed="12"/>
        <rFont val="Symbol"/>
        <family val="1"/>
      </rPr>
      <t>a</t>
    </r>
    <r>
      <rPr>
        <sz val="10"/>
        <color indexed="12"/>
        <rFont val="Arial"/>
        <family val="2"/>
      </rPr>
      <t>p = Cp/(1-Cp))</t>
    </r>
  </si>
  <si>
    <r>
      <t>(</t>
    </r>
    <r>
      <rPr>
        <sz val="10"/>
        <color indexed="12"/>
        <rFont val="Symbol"/>
        <family val="1"/>
      </rPr>
      <t>a</t>
    </r>
    <r>
      <rPr>
        <sz val="10"/>
        <color indexed="12"/>
        <rFont val="Arial"/>
        <family val="2"/>
      </rPr>
      <t>s = Cs/(1-Cs))</t>
    </r>
  </si>
  <si>
    <t>Per AISC 9th Edition (ASD) - Pages 5-83 to 5-84 and 5-175 to 5-179</t>
  </si>
  <si>
    <t>PONDING ANALYSIS FOR LOW SLOPE OR FLAT ROOF SYSTEMS</t>
  </si>
  <si>
    <t>Conclusion:</t>
  </si>
  <si>
    <t>CALCULATIONS:</t>
  </si>
  <si>
    <t>use: Cp =</t>
  </si>
  <si>
    <r>
      <t>D</t>
    </r>
    <r>
      <rPr>
        <sz val="10"/>
        <rFont val="Arial"/>
        <family val="0"/>
      </rPr>
      <t xml:space="preserve">w = </t>
    </r>
    <r>
      <rPr>
        <sz val="10"/>
        <rFont val="Symbol"/>
        <family val="1"/>
      </rPr>
      <t>a</t>
    </r>
    <r>
      <rPr>
        <sz val="10"/>
        <rFont val="Arial"/>
        <family val="0"/>
      </rPr>
      <t>p*</t>
    </r>
    <r>
      <rPr>
        <sz val="10"/>
        <rFont val="Symbol"/>
        <family val="1"/>
      </rPr>
      <t>D</t>
    </r>
    <r>
      <rPr>
        <sz val="10"/>
        <rFont val="Arial"/>
        <family val="0"/>
      </rPr>
      <t>o*(1+</t>
    </r>
    <r>
      <rPr>
        <sz val="10"/>
        <rFont val="Symbol"/>
        <family val="1"/>
      </rPr>
      <t>p</t>
    </r>
    <r>
      <rPr>
        <sz val="10"/>
        <rFont val="Arial"/>
        <family val="0"/>
      </rPr>
      <t>/4*</t>
    </r>
    <r>
      <rPr>
        <sz val="10"/>
        <rFont val="Symbol"/>
        <family val="1"/>
      </rPr>
      <t>a</t>
    </r>
    <r>
      <rPr>
        <sz val="10"/>
        <rFont val="Arial"/>
        <family val="0"/>
      </rPr>
      <t>s+</t>
    </r>
    <r>
      <rPr>
        <sz val="10"/>
        <rFont val="Symbol"/>
        <family val="1"/>
      </rPr>
      <t>p</t>
    </r>
    <r>
      <rPr>
        <sz val="10"/>
        <rFont val="Arial"/>
        <family val="0"/>
      </rPr>
      <t>/4*</t>
    </r>
    <r>
      <rPr>
        <sz val="10"/>
        <rFont val="Symbol"/>
        <family val="1"/>
      </rPr>
      <t>r</t>
    </r>
    <r>
      <rPr>
        <sz val="10"/>
        <rFont val="Arial"/>
        <family val="0"/>
      </rPr>
      <t>*(1+</t>
    </r>
    <r>
      <rPr>
        <sz val="10"/>
        <rFont val="Symbol"/>
        <family val="1"/>
      </rPr>
      <t>a</t>
    </r>
    <r>
      <rPr>
        <sz val="10"/>
        <rFont val="Arial"/>
        <family val="0"/>
      </rPr>
      <t>s))/(1-</t>
    </r>
    <r>
      <rPr>
        <sz val="10"/>
        <rFont val="Symbol"/>
        <family val="1"/>
      </rPr>
      <t>p</t>
    </r>
    <r>
      <rPr>
        <sz val="10"/>
        <rFont val="Arial"/>
        <family val="0"/>
      </rPr>
      <t>/4*</t>
    </r>
    <r>
      <rPr>
        <sz val="10"/>
        <rFont val="Symbol"/>
        <family val="1"/>
      </rPr>
      <t>a</t>
    </r>
    <r>
      <rPr>
        <sz val="10"/>
        <rFont val="Arial"/>
        <family val="0"/>
      </rPr>
      <t>p*</t>
    </r>
    <r>
      <rPr>
        <sz val="10"/>
        <rFont val="Symbol"/>
        <family val="1"/>
      </rPr>
      <t>a</t>
    </r>
    <r>
      <rPr>
        <sz val="10"/>
        <rFont val="Arial"/>
        <family val="0"/>
      </rPr>
      <t>s)   (Eq. C-K2-1)</t>
    </r>
  </si>
  <si>
    <r>
      <t>d</t>
    </r>
    <r>
      <rPr>
        <sz val="10"/>
        <color indexed="8"/>
        <rFont val="Arial"/>
        <family val="2"/>
      </rPr>
      <t xml:space="preserve">w = </t>
    </r>
    <r>
      <rPr>
        <sz val="10"/>
        <color indexed="8"/>
        <rFont val="Symbol"/>
        <family val="1"/>
      </rPr>
      <t>a</t>
    </r>
    <r>
      <rPr>
        <sz val="10"/>
        <color indexed="8"/>
        <rFont val="Arial"/>
        <family val="2"/>
      </rPr>
      <t>s*</t>
    </r>
    <r>
      <rPr>
        <sz val="10"/>
        <color indexed="8"/>
        <rFont val="Symbol"/>
        <family val="1"/>
      </rPr>
      <t>d</t>
    </r>
    <r>
      <rPr>
        <sz val="10"/>
        <color indexed="8"/>
        <rFont val="Arial"/>
        <family val="2"/>
      </rPr>
      <t>o*(1+</t>
    </r>
    <r>
      <rPr>
        <sz val="10"/>
        <color indexed="8"/>
        <rFont val="Symbol"/>
        <family val="1"/>
      </rPr>
      <t>p</t>
    </r>
    <r>
      <rPr>
        <sz val="10"/>
        <color indexed="8"/>
        <rFont val="Arial"/>
        <family val="2"/>
      </rPr>
      <t>^3/32*</t>
    </r>
    <r>
      <rPr>
        <sz val="10"/>
        <color indexed="8"/>
        <rFont val="Symbol"/>
        <family val="1"/>
      </rPr>
      <t>a</t>
    </r>
    <r>
      <rPr>
        <sz val="10"/>
        <color indexed="8"/>
        <rFont val="Arial"/>
        <family val="2"/>
      </rPr>
      <t>p+</t>
    </r>
    <r>
      <rPr>
        <sz val="10"/>
        <color indexed="8"/>
        <rFont val="Symbol"/>
        <family val="1"/>
      </rPr>
      <t>p</t>
    </r>
    <r>
      <rPr>
        <sz val="10"/>
        <color indexed="8"/>
        <rFont val="Arial"/>
        <family val="2"/>
      </rPr>
      <t>^2/(8*</t>
    </r>
    <r>
      <rPr>
        <sz val="10"/>
        <color indexed="8"/>
        <rFont val="Symbol"/>
        <family val="1"/>
      </rPr>
      <t>r</t>
    </r>
    <r>
      <rPr>
        <sz val="10"/>
        <color indexed="8"/>
        <rFont val="Arial"/>
        <family val="2"/>
      </rPr>
      <t>)*(1+</t>
    </r>
    <r>
      <rPr>
        <sz val="10"/>
        <color indexed="8"/>
        <rFont val="Symbol"/>
        <family val="1"/>
      </rPr>
      <t>a</t>
    </r>
    <r>
      <rPr>
        <sz val="10"/>
        <color indexed="8"/>
        <rFont val="Arial"/>
        <family val="2"/>
      </rPr>
      <t>p)+0.185*</t>
    </r>
    <r>
      <rPr>
        <sz val="10"/>
        <color indexed="8"/>
        <rFont val="Symbol"/>
        <family val="1"/>
      </rPr>
      <t>a</t>
    </r>
    <r>
      <rPr>
        <sz val="10"/>
        <color indexed="8"/>
        <rFont val="Arial"/>
        <family val="2"/>
      </rPr>
      <t>s*</t>
    </r>
    <r>
      <rPr>
        <sz val="10"/>
        <color indexed="8"/>
        <rFont val="Symbol"/>
        <family val="1"/>
      </rPr>
      <t>a</t>
    </r>
    <r>
      <rPr>
        <sz val="10"/>
        <color indexed="8"/>
        <rFont val="Arial"/>
        <family val="2"/>
      </rPr>
      <t>p)/(1-</t>
    </r>
    <r>
      <rPr>
        <sz val="10"/>
        <color indexed="8"/>
        <rFont val="Symbol"/>
        <family val="1"/>
      </rPr>
      <t>p</t>
    </r>
    <r>
      <rPr>
        <sz val="10"/>
        <color indexed="8"/>
        <rFont val="Arial"/>
        <family val="2"/>
      </rPr>
      <t>/4*</t>
    </r>
    <r>
      <rPr>
        <sz val="10"/>
        <color indexed="8"/>
        <rFont val="Symbol"/>
        <family val="1"/>
      </rPr>
      <t>a</t>
    </r>
    <r>
      <rPr>
        <sz val="10"/>
        <color indexed="8"/>
        <rFont val="Arial"/>
        <family val="2"/>
      </rPr>
      <t>p*</t>
    </r>
    <r>
      <rPr>
        <sz val="10"/>
        <color indexed="8"/>
        <rFont val="Symbol"/>
        <family val="1"/>
      </rPr>
      <t>a</t>
    </r>
    <r>
      <rPr>
        <sz val="10"/>
        <color indexed="8"/>
        <rFont val="Arial"/>
        <family val="2"/>
      </rPr>
      <t>s)   (Eq. C-K2-2)</t>
    </r>
  </si>
  <si>
    <t>Per Commentary Sect. K2 for Primary Members:</t>
  </si>
  <si>
    <t>Per Commentary Sect. K2 for Secondary Members:</t>
  </si>
  <si>
    <t>Simplified Analysis of Stability of Roof System Under Ponding Conditions:</t>
  </si>
  <si>
    <t>Simplified Analysis:</t>
  </si>
  <si>
    <t>Rigorous Analysis:</t>
  </si>
  <si>
    <t>(from simplified analysis)</t>
  </si>
  <si>
    <t>(from Eq. C-K2-2)</t>
  </si>
  <si>
    <t>(from Eq. C-K2-1)</t>
  </si>
  <si>
    <t>Primary Members:</t>
  </si>
  <si>
    <t>Secondary Members:</t>
  </si>
  <si>
    <t>(from Eq. K2-1)</t>
  </si>
  <si>
    <t>(Up = (0.8*Fy-fo)/fo ,  from Eq. C-K2-4)</t>
  </si>
  <si>
    <t>(Us = (0.8*Fy-fo)/fo ,  from Eq. C-K2-5)</t>
  </si>
  <si>
    <r>
      <t xml:space="preserve">where:  </t>
    </r>
    <r>
      <rPr>
        <sz val="10"/>
        <rFont val="Symbol"/>
        <family val="1"/>
      </rPr>
      <t>a</t>
    </r>
    <r>
      <rPr>
        <sz val="10"/>
        <rFont val="Arial"/>
        <family val="0"/>
      </rPr>
      <t xml:space="preserve">p = Cp/(1-Cp) ,  </t>
    </r>
    <r>
      <rPr>
        <sz val="10"/>
        <rFont val="Symbol"/>
        <family val="1"/>
      </rPr>
      <t>a</t>
    </r>
    <r>
      <rPr>
        <sz val="10"/>
        <rFont val="Arial"/>
        <family val="0"/>
      </rPr>
      <t xml:space="preserve">s = Cs/(1-Cs) ,  </t>
    </r>
    <r>
      <rPr>
        <sz val="10"/>
        <rFont val="Symbol"/>
        <family val="1"/>
      </rPr>
      <t>r</t>
    </r>
    <r>
      <rPr>
        <sz val="10"/>
        <rFont val="Arial"/>
        <family val="0"/>
      </rPr>
      <t xml:space="preserve"> = </t>
    </r>
    <r>
      <rPr>
        <sz val="10"/>
        <rFont val="Symbol"/>
        <family val="1"/>
      </rPr>
      <t>d</t>
    </r>
    <r>
      <rPr>
        <sz val="10"/>
        <rFont val="Arial"/>
        <family val="0"/>
      </rPr>
      <t>o/</t>
    </r>
    <r>
      <rPr>
        <sz val="10"/>
        <rFont val="Symbol"/>
        <family val="1"/>
      </rPr>
      <t>D</t>
    </r>
    <r>
      <rPr>
        <sz val="10"/>
        <rFont val="Arial"/>
        <family val="0"/>
      </rPr>
      <t xml:space="preserve">o = Cs/Cp </t>
    </r>
  </si>
  <si>
    <t>Rigorous Analysis of Stability of Roof Members Under Ponding Conditions:</t>
  </si>
  <si>
    <r>
      <t xml:space="preserve">use: </t>
    </r>
    <r>
      <rPr>
        <sz val="10"/>
        <rFont val="Arial"/>
        <family val="0"/>
      </rPr>
      <t>Cs =</t>
    </r>
  </si>
  <si>
    <t>Secondary Member Spacing, S =</t>
  </si>
  <si>
    <t xml:space="preserve">2.  For Roof Deck, Check if:  Id &gt;= 25*S^4*10^(-6)   (Eq. K2-2) </t>
  </si>
  <si>
    <t>1.  For Members, Check if:  Cp+0.9*Cs &lt;= 0.25   (Eq. K2-1)</t>
  </si>
  <si>
    <t>Cp+0.9*Cs  =</t>
  </si>
  <si>
    <t>Joists for Secondary Members?</t>
  </si>
  <si>
    <t>Program Description:</t>
  </si>
  <si>
    <t>Program Assumptions and Limitations:</t>
  </si>
  <si>
    <t xml:space="preserve">or flat roof systems in structural steel per the AISC 9th Edition (ASD) Code, pages 5-83 to 5-84 and 5-175 to 5-179.  </t>
  </si>
  <si>
    <t xml:space="preserve">Specifically, simplified checks are performed for the steel members as well as the steel deck. A rigorous analysis, </t>
  </si>
  <si>
    <t>whether actually required or not, is also performed for the steel members.</t>
  </si>
  <si>
    <t xml:space="preserve">1.  This program utilizes the equations in AISC Code Sect. K2 to perform a simplified check on the primary and </t>
  </si>
  <si>
    <t xml:space="preserve">     secondary members, as well as the steel roof deck. </t>
  </si>
  <si>
    <t xml:space="preserve">2.  This program also performs a rigorous analysis on the primary and secondary members utilizing the equations </t>
  </si>
  <si>
    <t xml:space="preserve">     in AISC Code Commentary Sect. C-K2. </t>
  </si>
  <si>
    <t>This program is a workbook consisting of two (2) worksheets, described as follows:</t>
  </si>
  <si>
    <t xml:space="preserve">     is denoted by a “red triangle” in the upper right-hand corner of a cell.  Merely move the mouse pointer to the </t>
  </si>
  <si>
    <t xml:space="preserve">     desired cell to view the contents of that particular "comment box".)</t>
  </si>
  <si>
    <t>3.  This program contains numerous “comment boxes” which contain a wide variety of information including</t>
  </si>
  <si>
    <t>This documentation sheet</t>
  </si>
  <si>
    <t>Ponding analysis per AISC 9th Edition (ASD) Manual</t>
  </si>
  <si>
    <t>Doc</t>
  </si>
  <si>
    <t>Ponding</t>
  </si>
  <si>
    <t>Worksheet Name</t>
  </si>
  <si>
    <t>Description</t>
  </si>
  <si>
    <t xml:space="preserve">     explanations of input or output items, equations used, data tables, etc.  (Note:  presence of a “comment box”</t>
  </si>
  <si>
    <t>ksi (neglecting ponding)</t>
  </si>
  <si>
    <t>Stress Index, Up =</t>
  </si>
  <si>
    <r>
      <t xml:space="preserve">Up = </t>
    </r>
    <r>
      <rPr>
        <sz val="10"/>
        <rFont val="Symbol"/>
        <family val="1"/>
      </rPr>
      <t>D</t>
    </r>
    <r>
      <rPr>
        <sz val="10"/>
        <rFont val="Arial"/>
        <family val="0"/>
      </rPr>
      <t>w/</t>
    </r>
    <r>
      <rPr>
        <sz val="10"/>
        <rFont val="Symbol"/>
        <family val="1"/>
      </rPr>
      <t>D</t>
    </r>
    <r>
      <rPr>
        <sz val="10"/>
        <rFont val="Arial"/>
        <family val="0"/>
      </rPr>
      <t>o = (0.80*Fy-fo)/fo  (Eq. C-K2-4)</t>
    </r>
  </si>
  <si>
    <t>Stress Index, Us =</t>
  </si>
  <si>
    <t>Solving Eq. C-K2-2: Cs =</t>
  </si>
  <si>
    <t>Solving Eq. C-K2-1: Cp =</t>
  </si>
  <si>
    <r>
      <t xml:space="preserve">Us = </t>
    </r>
    <r>
      <rPr>
        <sz val="10"/>
        <rFont val="Symbol"/>
        <family val="1"/>
      </rPr>
      <t>d</t>
    </r>
    <r>
      <rPr>
        <sz val="10"/>
        <rFont val="Arial"/>
        <family val="0"/>
      </rPr>
      <t>w/</t>
    </r>
    <r>
      <rPr>
        <sz val="10"/>
        <rFont val="Symbol"/>
        <family val="1"/>
      </rPr>
      <t>d</t>
    </r>
    <r>
      <rPr>
        <sz val="10"/>
        <rFont val="Arial"/>
        <family val="0"/>
      </rPr>
      <t>o = (0.80*Fy-fo)/fo  (Eq. C-K2-5)</t>
    </r>
  </si>
  <si>
    <t>Cp = (32*Ls*Lp^4)/(10^7*Ip)</t>
  </si>
  <si>
    <t>Cs = (32*S*Ls^4)/(10^7*Is)</t>
  </si>
  <si>
    <t>(from simplified analysis above)</t>
  </si>
  <si>
    <r>
      <t>a</t>
    </r>
    <r>
      <rPr>
        <sz val="10"/>
        <rFont val="Arial"/>
        <family val="0"/>
      </rPr>
      <t>p =</t>
    </r>
  </si>
  <si>
    <r>
      <t>a</t>
    </r>
    <r>
      <rPr>
        <sz val="10"/>
        <rFont val="Arial"/>
        <family val="0"/>
      </rPr>
      <t>s =</t>
    </r>
  </si>
  <si>
    <t>Yes</t>
  </si>
  <si>
    <t>No</t>
  </si>
  <si>
    <t>Checker:</t>
  </si>
  <si>
    <t>Originator:</t>
  </si>
  <si>
    <t>Subject:</t>
  </si>
  <si>
    <t xml:space="preserve">               Lp=</t>
  </si>
  <si>
    <t>Version 2.0</t>
  </si>
  <si>
    <t>"PONDING9" --- AISC 9th ED. PONDING ANALYSIS PROGRAM</t>
  </si>
  <si>
    <t xml:space="preserve">"PONDING9" is a spreadsheet program written in MS-Excel for the purpose of analysis for ponding for low slope </t>
  </si>
  <si>
    <t>Plan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</si>
</sst>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0000"/>
    <numFmt numFmtId="171" formatCode="0.000000000"/>
    <numFmt numFmtId="172" formatCode="0.000E+00"/>
    <numFmt numFmtId="173" formatCode="00000"/>
    <numFmt numFmtId="174" formatCode="0.0000000000"/>
    <numFmt numFmtId="175" formatCode="0.000000000000"/>
  </numFmts>
  <fonts count="26">
    <font>
      <sz val="10"/>
      <name val="Arial"/>
      <family val="0"/>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b/>
      <sz val="10"/>
      <color indexed="12"/>
      <name val="Arial"/>
      <family val="2"/>
    </font>
    <font>
      <sz val="8"/>
      <name val="Tahoma"/>
      <family val="0"/>
    </font>
    <font>
      <b/>
      <sz val="8"/>
      <name val="Tahoma"/>
      <family val="2"/>
    </font>
    <font>
      <sz val="10"/>
      <name val="Symbol"/>
      <family val="1"/>
    </font>
    <font>
      <u val="single"/>
      <sz val="10"/>
      <color indexed="12"/>
      <name val="Arial"/>
      <family val="2"/>
    </font>
    <font>
      <b/>
      <u val="single"/>
      <sz val="10"/>
      <color indexed="8"/>
      <name val="Arial"/>
      <family val="2"/>
    </font>
    <font>
      <sz val="10"/>
      <color indexed="10"/>
      <name val="Arial"/>
      <family val="2"/>
    </font>
    <font>
      <b/>
      <u val="single"/>
      <sz val="8"/>
      <name val="Tahoma"/>
      <family val="2"/>
    </font>
    <font>
      <u val="single"/>
      <sz val="8"/>
      <name val="Tahoma"/>
      <family val="2"/>
    </font>
    <font>
      <sz val="10"/>
      <color indexed="12"/>
      <name val="Symbol"/>
      <family val="1"/>
    </font>
    <font>
      <sz val="8"/>
      <name val="Symbol"/>
      <family val="1"/>
    </font>
    <font>
      <sz val="10"/>
      <color indexed="8"/>
      <name val="Symbol"/>
      <family val="1"/>
    </font>
    <font>
      <sz val="9"/>
      <name val="Arial"/>
      <family val="2"/>
    </font>
    <font>
      <b/>
      <u val="single"/>
      <sz val="12"/>
      <name val="Arial"/>
      <family val="2"/>
    </font>
    <font>
      <b/>
      <sz val="9"/>
      <name val="Arial"/>
      <family val="2"/>
    </font>
    <font>
      <sz val="8"/>
      <name val="Arial"/>
      <family val="2"/>
    </font>
    <font>
      <sz val="8"/>
      <color indexed="12"/>
      <name val="Arial"/>
      <family val="2"/>
    </font>
    <font>
      <sz val="9"/>
      <color indexed="12"/>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7">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0" fillId="2" borderId="0" xfId="0" applyFill="1" applyAlignment="1">
      <alignment/>
    </xf>
    <xf numFmtId="2" fontId="0" fillId="2" borderId="0" xfId="0" applyNumberFormat="1" applyFill="1" applyAlignment="1">
      <alignment/>
    </xf>
    <xf numFmtId="0" fontId="4" fillId="2" borderId="0" xfId="0" applyFont="1" applyFill="1" applyBorder="1" applyAlignment="1">
      <alignment horizontal="center"/>
    </xf>
    <xf numFmtId="0" fontId="0" fillId="2" borderId="0" xfId="0" applyFill="1" applyBorder="1" applyAlignment="1">
      <alignment/>
    </xf>
    <xf numFmtId="164" fontId="4" fillId="2" borderId="0" xfId="0" applyNumberFormat="1" applyFont="1" applyFill="1" applyBorder="1" applyAlignment="1">
      <alignment horizontal="center"/>
    </xf>
    <xf numFmtId="0" fontId="0" fillId="2" borderId="0" xfId="0" applyFill="1" applyBorder="1" applyAlignment="1">
      <alignment horizontal="center"/>
    </xf>
    <xf numFmtId="166" fontId="4" fillId="2" borderId="0" xfId="0" applyNumberFormat="1" applyFont="1" applyFill="1" applyBorder="1" applyAlignment="1">
      <alignment horizontal="center"/>
    </xf>
    <xf numFmtId="0" fontId="0" fillId="2" borderId="0" xfId="0" applyFill="1" applyBorder="1" applyAlignment="1">
      <alignment horizontal="left"/>
    </xf>
    <xf numFmtId="0" fontId="4" fillId="2" borderId="0" xfId="0" applyFont="1" applyFill="1" applyBorder="1" applyAlignment="1">
      <alignment/>
    </xf>
    <xf numFmtId="2" fontId="4" fillId="2" borderId="0" xfId="0" applyNumberFormat="1" applyFont="1" applyFill="1" applyAlignment="1">
      <alignment horizontal="center"/>
    </xf>
    <xf numFmtId="0" fontId="11" fillId="2" borderId="0" xfId="0" applyFont="1" applyFill="1" applyBorder="1" applyAlignment="1">
      <alignment/>
    </xf>
    <xf numFmtId="0" fontId="4"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horizontal="center"/>
    </xf>
    <xf numFmtId="164" fontId="4" fillId="2" borderId="0" xfId="0" applyNumberFormat="1" applyFont="1" applyFill="1" applyAlignment="1">
      <alignment horizontal="center"/>
    </xf>
    <xf numFmtId="166" fontId="4" fillId="2" borderId="0" xfId="0" applyNumberFormat="1" applyFont="1" applyFill="1" applyAlignment="1">
      <alignment horizontal="center"/>
    </xf>
    <xf numFmtId="0" fontId="16" fillId="2" borderId="0" xfId="0" applyFont="1" applyFill="1" applyBorder="1" applyAlignment="1">
      <alignment horizontal="right"/>
    </xf>
    <xf numFmtId="166" fontId="0" fillId="2" borderId="0" xfId="0" applyNumberFormat="1" applyFill="1" applyAlignment="1">
      <alignment/>
    </xf>
    <xf numFmtId="0" fontId="4" fillId="2" borderId="1" xfId="0" applyFont="1" applyFill="1" applyBorder="1" applyAlignment="1">
      <alignment horizontal="right"/>
    </xf>
    <xf numFmtId="0" fontId="4" fillId="2" borderId="0" xfId="0" applyFont="1" applyFill="1" applyBorder="1" applyAlignment="1">
      <alignment/>
    </xf>
    <xf numFmtId="0" fontId="4" fillId="2" borderId="0" xfId="0" applyFont="1" applyFill="1" applyBorder="1" applyAlignment="1">
      <alignment horizontal="right"/>
    </xf>
    <xf numFmtId="0" fontId="4" fillId="2" borderId="0" xfId="0" applyFont="1" applyFill="1" applyBorder="1" applyAlignment="1">
      <alignment horizontal="left"/>
    </xf>
    <xf numFmtId="0" fontId="6" fillId="3" borderId="2" xfId="0" applyFont="1"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2" fillId="3" borderId="3" xfId="0" applyFont="1" applyFill="1" applyBorder="1" applyAlignment="1" applyProtection="1">
      <alignment horizontal="centerContinuous"/>
      <protection hidden="1"/>
    </xf>
    <xf numFmtId="0" fontId="1" fillId="3" borderId="1" xfId="0" applyFont="1" applyFill="1" applyBorder="1" applyAlignment="1" applyProtection="1">
      <alignment horizontal="centerContinuous"/>
      <protection hidden="1"/>
    </xf>
    <xf numFmtId="0" fontId="2" fillId="3" borderId="0" xfId="0" applyFont="1" applyFill="1" applyBorder="1" applyAlignment="1" applyProtection="1">
      <alignment horizontal="centerContinuous"/>
      <protection hidden="1"/>
    </xf>
    <xf numFmtId="0" fontId="1" fillId="3" borderId="0"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2" fillId="3" borderId="4" xfId="0" applyFont="1" applyFill="1" applyBorder="1" applyAlignment="1" applyProtection="1">
      <alignment horizontal="centerContinuous"/>
      <protection hidden="1"/>
    </xf>
    <xf numFmtId="0" fontId="0" fillId="3" borderId="4" xfId="0" applyFill="1" applyBorder="1" applyAlignment="1" applyProtection="1">
      <alignment horizontal="centerContinuous"/>
      <protection hidden="1"/>
    </xf>
    <xf numFmtId="0" fontId="0" fillId="2" borderId="5" xfId="0" applyFill="1" applyBorder="1" applyAlignment="1" applyProtection="1">
      <alignment horizontal="right"/>
      <protection hidden="1"/>
    </xf>
    <xf numFmtId="0" fontId="0" fillId="2" borderId="6" xfId="0" applyFill="1" applyBorder="1" applyAlignment="1" applyProtection="1">
      <alignment horizontal="right"/>
      <protection hidden="1"/>
    </xf>
    <xf numFmtId="0" fontId="0" fillId="2" borderId="1" xfId="0" applyFill="1" applyBorder="1" applyAlignment="1" applyProtection="1">
      <alignment horizontal="right"/>
      <protection hidden="1"/>
    </xf>
    <xf numFmtId="0" fontId="4" fillId="2" borderId="0" xfId="0" applyFont="1" applyFill="1" applyBorder="1" applyAlignment="1" applyProtection="1">
      <alignment/>
      <protection locked="0"/>
    </xf>
    <xf numFmtId="0" fontId="3" fillId="2" borderId="1" xfId="0" applyFont="1" applyFill="1" applyBorder="1" applyAlignment="1" applyProtection="1">
      <alignment/>
      <protection hidden="1"/>
    </xf>
    <xf numFmtId="0" fontId="5" fillId="2" borderId="0" xfId="0" applyFont="1" applyFill="1" applyBorder="1" applyAlignment="1" applyProtection="1">
      <alignment/>
      <protection hidden="1"/>
    </xf>
    <xf numFmtId="0" fontId="0" fillId="2" borderId="1" xfId="0" applyFill="1" applyBorder="1" applyAlignment="1" applyProtection="1">
      <alignment/>
      <protection hidden="1"/>
    </xf>
    <xf numFmtId="0" fontId="2" fillId="2" borderId="0" xfId="0" applyFont="1" applyFill="1" applyBorder="1" applyAlignment="1" applyProtection="1">
      <alignment horizontal="right"/>
      <protection hidden="1"/>
    </xf>
    <xf numFmtId="0" fontId="1" fillId="2" borderId="0" xfId="0" applyFont="1" applyFill="1" applyBorder="1" applyAlignment="1" applyProtection="1">
      <alignment/>
      <protection hidden="1"/>
    </xf>
    <xf numFmtId="0" fontId="0" fillId="2" borderId="0" xfId="0" applyFill="1" applyBorder="1" applyAlignment="1" applyProtection="1">
      <alignment horizontal="centerContinuous"/>
      <protection hidden="1"/>
    </xf>
    <xf numFmtId="0" fontId="0" fillId="2" borderId="0" xfId="0" applyFill="1" applyBorder="1" applyAlignment="1" applyProtection="1">
      <alignment/>
      <protection hidden="1"/>
    </xf>
    <xf numFmtId="0" fontId="0" fillId="2" borderId="7" xfId="0" applyFill="1" applyBorder="1" applyAlignment="1" applyProtection="1">
      <alignmen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protection hidden="1"/>
    </xf>
    <xf numFmtId="0" fontId="0" fillId="2" borderId="7" xfId="0" applyFill="1" applyBorder="1" applyAlignment="1" applyProtection="1">
      <alignment/>
      <protection hidden="1"/>
    </xf>
    <xf numFmtId="0" fontId="1" fillId="2" borderId="0" xfId="0" applyFont="1" applyFill="1" applyBorder="1" applyAlignment="1" applyProtection="1">
      <alignment horizontal="left"/>
      <protection hidden="1"/>
    </xf>
    <xf numFmtId="0" fontId="0" fillId="2" borderId="0" xfId="0" applyFill="1" applyBorder="1" applyAlignment="1" applyProtection="1">
      <alignment horizontal="center"/>
      <protection hidden="1"/>
    </xf>
    <xf numFmtId="0" fontId="0" fillId="2" borderId="1" xfId="0" applyFill="1" applyBorder="1" applyAlignment="1" applyProtection="1">
      <alignment horizontal="left"/>
      <protection hidden="1"/>
    </xf>
    <xf numFmtId="0" fontId="0" fillId="2" borderId="8" xfId="0" applyFill="1" applyBorder="1" applyAlignment="1" applyProtection="1">
      <alignment/>
      <protection hidden="1"/>
    </xf>
    <xf numFmtId="0" fontId="0" fillId="2" borderId="4" xfId="0" applyFill="1" applyBorder="1" applyAlignment="1" applyProtection="1">
      <alignment/>
      <protection hidden="1"/>
    </xf>
    <xf numFmtId="0" fontId="0" fillId="2" borderId="9" xfId="0" applyFill="1" applyBorder="1" applyAlignment="1" applyProtection="1">
      <alignment/>
      <protection hidden="1"/>
    </xf>
    <xf numFmtId="2" fontId="12" fillId="2" borderId="0" xfId="0" applyNumberFormat="1" applyFont="1" applyFill="1" applyBorder="1" applyAlignment="1" applyProtection="1">
      <alignment/>
      <protection hidden="1"/>
    </xf>
    <xf numFmtId="2" fontId="4"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2" fontId="5"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166" fontId="4" fillId="2" borderId="0" xfId="0" applyNumberFormat="1" applyFont="1" applyFill="1" applyBorder="1" applyAlignment="1" applyProtection="1">
      <alignment horizontal="center"/>
      <protection hidden="1"/>
    </xf>
    <xf numFmtId="0" fontId="3" fillId="2" borderId="0" xfId="0" applyFont="1" applyFill="1" applyBorder="1" applyAlignment="1" applyProtection="1">
      <alignment/>
      <protection hidden="1"/>
    </xf>
    <xf numFmtId="0" fontId="10" fillId="2" borderId="0" xfId="0" applyFont="1" applyFill="1" applyBorder="1" applyAlignment="1" applyProtection="1">
      <alignment horizontal="right"/>
      <protection hidden="1"/>
    </xf>
    <xf numFmtId="164" fontId="4" fillId="2" borderId="0" xfId="0" applyNumberFormat="1" applyFont="1" applyFill="1" applyBorder="1" applyAlignment="1" applyProtection="1">
      <alignment horizontal="center"/>
      <protection hidden="1"/>
    </xf>
    <xf numFmtId="0" fontId="2" fillId="2" borderId="0" xfId="0" applyFont="1" applyFill="1" applyBorder="1" applyAlignment="1" applyProtection="1">
      <alignment/>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0" fillId="2" borderId="0" xfId="0" applyFill="1" applyAlignment="1" applyProtection="1">
      <alignment/>
      <protection hidden="1"/>
    </xf>
    <xf numFmtId="0" fontId="0" fillId="3" borderId="8" xfId="0" applyFill="1" applyBorder="1" applyAlignment="1" applyProtection="1">
      <alignment horizontal="centerContinuous"/>
      <protection hidden="1"/>
    </xf>
    <xf numFmtId="0" fontId="22" fillId="2" borderId="0" xfId="0" applyFont="1" applyFill="1" applyBorder="1" applyAlignment="1" applyProtection="1">
      <alignment horizontal="left"/>
      <protection hidden="1"/>
    </xf>
    <xf numFmtId="0" fontId="13" fillId="2" borderId="7" xfId="0" applyFont="1" applyFill="1" applyBorder="1" applyAlignment="1" applyProtection="1">
      <alignment/>
      <protection hidden="1"/>
    </xf>
    <xf numFmtId="0" fontId="4" fillId="2" borderId="0" xfId="0" applyFont="1" applyFill="1" applyBorder="1" applyAlignment="1" applyProtection="1">
      <alignment horizontal="center"/>
      <protection hidden="1"/>
    </xf>
    <xf numFmtId="0" fontId="0" fillId="2" borderId="0" xfId="0" applyFont="1" applyFill="1" applyBorder="1" applyAlignment="1" applyProtection="1">
      <alignment/>
      <protection hidden="1"/>
    </xf>
    <xf numFmtId="0" fontId="0" fillId="2" borderId="1" xfId="0" applyFont="1" applyFill="1" applyBorder="1" applyAlignment="1" applyProtection="1">
      <alignment horizontal="left"/>
      <protection hidden="1"/>
    </xf>
    <xf numFmtId="0" fontId="0" fillId="2" borderId="1" xfId="0" applyFont="1" applyFill="1" applyBorder="1" applyAlignment="1" applyProtection="1">
      <alignment horizontal="right"/>
      <protection hidden="1"/>
    </xf>
    <xf numFmtId="166" fontId="4" fillId="2" borderId="5" xfId="0" applyNumberFormat="1" applyFont="1" applyFill="1" applyBorder="1" applyAlignment="1" applyProtection="1">
      <alignment horizontal="center"/>
      <protection hidden="1"/>
    </xf>
    <xf numFmtId="0" fontId="0" fillId="2" borderId="0" xfId="0" applyFont="1" applyFill="1" applyBorder="1" applyAlignment="1" applyProtection="1">
      <alignment horizontal="right"/>
      <protection hidden="1"/>
    </xf>
    <xf numFmtId="164" fontId="0" fillId="2" borderId="0" xfId="0" applyNumberFormat="1" applyFill="1" applyBorder="1" applyAlignment="1" applyProtection="1">
      <alignment horizontal="center"/>
      <protection hidden="1"/>
    </xf>
    <xf numFmtId="0" fontId="10" fillId="2" borderId="0" xfId="0" applyFont="1" applyFill="1" applyBorder="1" applyAlignment="1" applyProtection="1">
      <alignment horizontal="left"/>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2" fontId="18" fillId="2" borderId="0" xfId="0" applyNumberFormat="1" applyFont="1" applyFill="1" applyBorder="1" applyAlignment="1" applyProtection="1">
      <alignment horizontal="left"/>
      <protection hidden="1"/>
    </xf>
    <xf numFmtId="2" fontId="12" fillId="2" borderId="1" xfId="0" applyNumberFormat="1" applyFont="1" applyFill="1" applyBorder="1" applyAlignment="1" applyProtection="1">
      <alignment/>
      <protection hidden="1"/>
    </xf>
    <xf numFmtId="0" fontId="0" fillId="2" borderId="1" xfId="0" applyFill="1" applyBorder="1" applyAlignment="1" applyProtection="1">
      <alignment/>
      <protection hidden="1"/>
    </xf>
    <xf numFmtId="0" fontId="3" fillId="2" borderId="0" xfId="0" applyFont="1" applyFill="1" applyBorder="1" applyAlignment="1" applyProtection="1">
      <alignment horizontal="right"/>
      <protection hidden="1"/>
    </xf>
    <xf numFmtId="0" fontId="7" fillId="2" borderId="0" xfId="0" applyFont="1" applyFill="1" applyBorder="1" applyAlignment="1" applyProtection="1">
      <alignment/>
      <protection locked="0"/>
    </xf>
    <xf numFmtId="0" fontId="20" fillId="2" borderId="0" xfId="0" applyFont="1" applyFill="1" applyAlignment="1" applyProtection="1">
      <alignment horizontal="centerContinuous"/>
      <protection hidden="1"/>
    </xf>
    <xf numFmtId="0" fontId="19" fillId="2" borderId="0" xfId="0" applyFont="1" applyFill="1" applyAlignment="1" applyProtection="1">
      <alignment horizontal="centerContinuous"/>
      <protection hidden="1"/>
    </xf>
    <xf numFmtId="0" fontId="19" fillId="2" borderId="0" xfId="0" applyFont="1" applyFill="1" applyAlignment="1" applyProtection="1">
      <alignment/>
      <protection hidden="1"/>
    </xf>
    <xf numFmtId="0" fontId="3" fillId="2" borderId="0" xfId="0" applyFont="1" applyFill="1" applyAlignment="1" applyProtection="1">
      <alignment/>
      <protection hidden="1"/>
    </xf>
    <xf numFmtId="0" fontId="2" fillId="2" borderId="10" xfId="0" applyFont="1" applyFill="1" applyBorder="1" applyAlignment="1" applyProtection="1">
      <alignment horizontal="centerContinuous"/>
      <protection hidden="1"/>
    </xf>
    <xf numFmtId="0" fontId="21" fillId="2" borderId="11" xfId="0" applyFont="1" applyFill="1" applyBorder="1" applyAlignment="1" applyProtection="1">
      <alignment horizontal="centerContinuous"/>
      <protection hidden="1"/>
    </xf>
    <xf numFmtId="0" fontId="21" fillId="2" borderId="12" xfId="0" applyFont="1" applyFill="1" applyBorder="1" applyAlignment="1" applyProtection="1">
      <alignment horizontal="centerContinuous"/>
      <protection hidden="1"/>
    </xf>
    <xf numFmtId="0" fontId="2" fillId="2" borderId="11" xfId="0" applyFont="1" applyFill="1" applyBorder="1" applyAlignment="1" applyProtection="1">
      <alignment horizontal="centerContinuous"/>
      <protection hidden="1"/>
    </xf>
    <xf numFmtId="0" fontId="0" fillId="2" borderId="11" xfId="0" applyFont="1" applyFill="1" applyBorder="1" applyAlignment="1" applyProtection="1">
      <alignment horizontal="centerContinuous"/>
      <protection hidden="1"/>
    </xf>
    <xf numFmtId="0" fontId="0" fillId="2" borderId="12" xfId="0" applyFont="1" applyFill="1" applyBorder="1" applyAlignment="1" applyProtection="1">
      <alignment horizontal="centerContinuous"/>
      <protection hidden="1"/>
    </xf>
    <xf numFmtId="0" fontId="0" fillId="3" borderId="13" xfId="0" applyFill="1" applyBorder="1" applyAlignment="1" applyProtection="1">
      <alignment horizontal="centerContinuous"/>
      <protection hidden="1"/>
    </xf>
    <xf numFmtId="0" fontId="0" fillId="3" borderId="7" xfId="0" applyFill="1" applyBorder="1" applyAlignment="1" applyProtection="1">
      <alignment horizontal="centerContinuous"/>
      <protection hidden="1"/>
    </xf>
    <xf numFmtId="0" fontId="0" fillId="3" borderId="9" xfId="0" applyFill="1" applyBorder="1" applyAlignment="1" applyProtection="1">
      <alignment horizontal="centerContinuous"/>
      <protection hidden="1"/>
    </xf>
    <xf numFmtId="0" fontId="5" fillId="2" borderId="5" xfId="0" applyFont="1" applyFill="1" applyBorder="1" applyAlignment="1" applyProtection="1">
      <alignment horizontal="right"/>
      <protection hidden="1"/>
    </xf>
    <xf numFmtId="49" fontId="4" fillId="2" borderId="10" xfId="0" applyNumberFormat="1" applyFont="1" applyFill="1" applyBorder="1" applyAlignment="1" applyProtection="1">
      <alignment/>
      <protection locked="0"/>
    </xf>
    <xf numFmtId="49" fontId="7" fillId="2" borderId="11" xfId="0" applyNumberFormat="1" applyFont="1" applyFill="1" applyBorder="1" applyAlignment="1" applyProtection="1">
      <alignment/>
      <protection locked="0"/>
    </xf>
    <xf numFmtId="49" fontId="4" fillId="2" borderId="10" xfId="0" applyNumberFormat="1" applyFont="1" applyFill="1" applyBorder="1" applyAlignment="1" applyProtection="1" quotePrefix="1">
      <alignment horizontal="left"/>
      <protection locked="0"/>
    </xf>
    <xf numFmtId="49" fontId="4" fillId="2" borderId="11" xfId="0" applyNumberFormat="1" applyFont="1" applyFill="1" applyBorder="1" applyAlignment="1" applyProtection="1">
      <alignment/>
      <protection locked="0"/>
    </xf>
    <xf numFmtId="49" fontId="4" fillId="2" borderId="12" xfId="0" applyNumberFormat="1" applyFont="1" applyFill="1" applyBorder="1" applyAlignment="1" applyProtection="1">
      <alignment/>
      <protection locked="0"/>
    </xf>
    <xf numFmtId="49" fontId="23" fillId="2" borderId="12" xfId="0" applyNumberFormat="1" applyFont="1" applyFill="1" applyBorder="1" applyAlignment="1" applyProtection="1">
      <alignment horizontal="center"/>
      <protection locked="0"/>
    </xf>
    <xf numFmtId="0" fontId="24" fillId="2" borderId="7" xfId="0" applyFont="1" applyFill="1" applyBorder="1" applyAlignment="1" applyProtection="1">
      <alignment horizontal="left"/>
      <protection hidden="1"/>
    </xf>
    <xf numFmtId="164" fontId="24" fillId="2" borderId="7" xfId="0" applyNumberFormat="1" applyFont="1" applyFill="1" applyBorder="1" applyAlignment="1" applyProtection="1">
      <alignment horizontal="left"/>
      <protection hidden="1"/>
    </xf>
    <xf numFmtId="0" fontId="24" fillId="2" borderId="0" xfId="0" applyFont="1" applyFill="1" applyBorder="1" applyAlignment="1" applyProtection="1">
      <alignment/>
      <protection hidden="1"/>
    </xf>
    <xf numFmtId="0" fontId="3" fillId="2" borderId="0" xfId="0" applyFont="1" applyFill="1" applyBorder="1" applyAlignment="1" applyProtection="1">
      <alignment horizontal="center"/>
      <protection hidden="1"/>
    </xf>
    <xf numFmtId="0" fontId="0" fillId="2" borderId="4" xfId="0" applyFill="1" applyBorder="1" applyAlignment="1" applyProtection="1">
      <alignment/>
      <protection hidden="1"/>
    </xf>
    <xf numFmtId="0" fontId="1" fillId="2" borderId="4" xfId="0" applyFont="1" applyFill="1" applyBorder="1" applyAlignment="1" applyProtection="1">
      <alignment horizontal="left"/>
      <protection hidden="1"/>
    </xf>
    <xf numFmtId="0" fontId="19" fillId="0" borderId="2" xfId="0" applyFont="1" applyFill="1" applyBorder="1" applyAlignment="1" applyProtection="1">
      <alignment horizontal="centerContinuous"/>
      <protection hidden="1"/>
    </xf>
    <xf numFmtId="0" fontId="19" fillId="0" borderId="3" xfId="0" applyFont="1" applyFill="1" applyBorder="1" applyAlignment="1" applyProtection="1">
      <alignment horizontal="centerContinuous"/>
      <protection hidden="1"/>
    </xf>
    <xf numFmtId="0" fontId="19" fillId="0" borderId="13" xfId="0" applyFont="1" applyFill="1" applyBorder="1" applyAlignment="1" applyProtection="1">
      <alignment horizontal="centerContinuous"/>
      <protection hidden="1"/>
    </xf>
    <xf numFmtId="0" fontId="19" fillId="0" borderId="8" xfId="0" applyFont="1" applyFill="1" applyBorder="1" applyAlignment="1" applyProtection="1">
      <alignment horizontal="centerContinuous"/>
      <protection hidden="1"/>
    </xf>
    <xf numFmtId="0" fontId="19" fillId="0" borderId="4" xfId="0" applyFont="1" applyFill="1" applyBorder="1" applyAlignment="1" applyProtection="1">
      <alignment horizontal="centerContinuous"/>
      <protection hidden="1"/>
    </xf>
    <xf numFmtId="0" fontId="19" fillId="0" borderId="9" xfId="0" applyFont="1" applyFill="1" applyBorder="1" applyAlignment="1" applyProtection="1">
      <alignment horizontal="centerContinuous"/>
      <protection hidden="1"/>
    </xf>
    <xf numFmtId="164" fontId="4" fillId="4" borderId="14" xfId="0" applyNumberFormat="1" applyFont="1" applyFill="1" applyBorder="1" applyAlignment="1" applyProtection="1">
      <alignment horizontal="center"/>
      <protection locked="0"/>
    </xf>
    <xf numFmtId="164" fontId="4" fillId="4" borderId="15" xfId="0" applyNumberFormat="1" applyFont="1" applyFill="1" applyBorder="1" applyAlignment="1" applyProtection="1">
      <alignment horizontal="center"/>
      <protection locked="0"/>
    </xf>
    <xf numFmtId="167" fontId="4" fillId="4" borderId="15" xfId="0" applyNumberFormat="1" applyFont="1" applyFill="1" applyBorder="1" applyAlignment="1" applyProtection="1">
      <alignment horizontal="center"/>
      <protection locked="0"/>
    </xf>
    <xf numFmtId="166" fontId="4" fillId="4" borderId="15" xfId="0" applyNumberFormat="1" applyFont="1" applyFill="1" applyBorder="1" applyAlignment="1" applyProtection="1">
      <alignment horizontal="center"/>
      <protection locked="0"/>
    </xf>
    <xf numFmtId="2" fontId="4" fillId="4" borderId="15" xfId="0" applyNumberFormat="1" applyFont="1" applyFill="1" applyBorder="1" applyAlignment="1" applyProtection="1">
      <alignment horizontal="center"/>
      <protection locked="0"/>
    </xf>
    <xf numFmtId="2" fontId="4" fillId="4" borderId="16" xfId="0" applyNumberFormat="1" applyFont="1" applyFill="1" applyBorder="1" applyAlignment="1" applyProtection="1">
      <alignment horizontal="center"/>
      <protection locked="0"/>
    </xf>
    <xf numFmtId="166" fontId="4" fillId="2" borderId="14" xfId="0" applyNumberFormat="1" applyFont="1" applyFill="1" applyBorder="1" applyAlignment="1" applyProtection="1">
      <alignment horizontal="center"/>
      <protection hidden="1"/>
    </xf>
    <xf numFmtId="166" fontId="4" fillId="2" borderId="15" xfId="0" applyNumberFormat="1" applyFont="1" applyFill="1" applyBorder="1" applyAlignment="1" applyProtection="1">
      <alignment horizontal="center"/>
      <protection hidden="1"/>
    </xf>
    <xf numFmtId="166" fontId="4" fillId="2" borderId="16" xfId="0" applyNumberFormat="1" applyFont="1" applyFill="1" applyBorder="1" applyAlignment="1" applyProtection="1">
      <alignment horizontal="center"/>
      <protection hidden="1"/>
    </xf>
    <xf numFmtId="0" fontId="23" fillId="0" borderId="6" xfId="0" applyFont="1" applyBorder="1" applyAlignment="1" applyProtection="1">
      <alignment horizontal="center"/>
      <protection hidden="1"/>
    </xf>
    <xf numFmtId="49" fontId="4" fillId="2" borderId="5" xfId="0" applyNumberFormat="1" applyFont="1" applyFill="1" applyBorder="1" applyAlignment="1" applyProtection="1">
      <alignment/>
      <protection locked="0"/>
    </xf>
    <xf numFmtId="14" fontId="0" fillId="2" borderId="13" xfId="0" applyNumberFormat="1" applyFill="1" applyBorder="1" applyAlignment="1" applyProtection="1">
      <alignment horizontal="center"/>
      <protection hidden="1"/>
    </xf>
    <xf numFmtId="18" fontId="0" fillId="2" borderId="7" xfId="0" applyNumberFormat="1" applyFill="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7</xdr:row>
      <xdr:rowOff>85725</xdr:rowOff>
    </xdr:from>
    <xdr:to>
      <xdr:col>6</xdr:col>
      <xdr:colOff>257175</xdr:colOff>
      <xdr:row>8</xdr:row>
      <xdr:rowOff>95250</xdr:rowOff>
    </xdr:to>
    <xdr:sp>
      <xdr:nvSpPr>
        <xdr:cNvPr id="1" name="Line 24"/>
        <xdr:cNvSpPr>
          <a:spLocks/>
        </xdr:cNvSpPr>
      </xdr:nvSpPr>
      <xdr:spPr>
        <a:xfrm>
          <a:off x="4114800" y="125730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7</xdr:row>
      <xdr:rowOff>85725</xdr:rowOff>
    </xdr:from>
    <xdr:to>
      <xdr:col>6</xdr:col>
      <xdr:colOff>409575</xdr:colOff>
      <xdr:row>8</xdr:row>
      <xdr:rowOff>95250</xdr:rowOff>
    </xdr:to>
    <xdr:sp>
      <xdr:nvSpPr>
        <xdr:cNvPr id="2" name="Line 25"/>
        <xdr:cNvSpPr>
          <a:spLocks/>
        </xdr:cNvSpPr>
      </xdr:nvSpPr>
      <xdr:spPr>
        <a:xfrm>
          <a:off x="4267200" y="125730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8</xdr:row>
      <xdr:rowOff>9525</xdr:rowOff>
    </xdr:from>
    <xdr:to>
      <xdr:col>6</xdr:col>
      <xdr:colOff>400050</xdr:colOff>
      <xdr:row>8</xdr:row>
      <xdr:rowOff>9525</xdr:rowOff>
    </xdr:to>
    <xdr:sp>
      <xdr:nvSpPr>
        <xdr:cNvPr id="3" name="Line 26"/>
        <xdr:cNvSpPr>
          <a:spLocks/>
        </xdr:cNvSpPr>
      </xdr:nvSpPr>
      <xdr:spPr>
        <a:xfrm>
          <a:off x="4124325" y="1343025"/>
          <a:ext cx="133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8</xdr:row>
      <xdr:rowOff>47625</xdr:rowOff>
    </xdr:from>
    <xdr:to>
      <xdr:col>6</xdr:col>
      <xdr:colOff>333375</xdr:colOff>
      <xdr:row>15</xdr:row>
      <xdr:rowOff>76200</xdr:rowOff>
    </xdr:to>
    <xdr:sp>
      <xdr:nvSpPr>
        <xdr:cNvPr id="4" name="Line 27"/>
        <xdr:cNvSpPr>
          <a:spLocks/>
        </xdr:cNvSpPr>
      </xdr:nvSpPr>
      <xdr:spPr>
        <a:xfrm>
          <a:off x="4191000" y="1381125"/>
          <a:ext cx="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8</xdr:row>
      <xdr:rowOff>47625</xdr:rowOff>
    </xdr:from>
    <xdr:to>
      <xdr:col>8</xdr:col>
      <xdr:colOff>342900</xdr:colOff>
      <xdr:row>15</xdr:row>
      <xdr:rowOff>76200</xdr:rowOff>
    </xdr:to>
    <xdr:sp>
      <xdr:nvSpPr>
        <xdr:cNvPr id="5" name="Line 28"/>
        <xdr:cNvSpPr>
          <a:spLocks/>
        </xdr:cNvSpPr>
      </xdr:nvSpPr>
      <xdr:spPr>
        <a:xfrm>
          <a:off x="5419725" y="1381125"/>
          <a:ext cx="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9</xdr:row>
      <xdr:rowOff>57150</xdr:rowOff>
    </xdr:from>
    <xdr:to>
      <xdr:col>8</xdr:col>
      <xdr:colOff>304800</xdr:colOff>
      <xdr:row>9</xdr:row>
      <xdr:rowOff>57150</xdr:rowOff>
    </xdr:to>
    <xdr:sp>
      <xdr:nvSpPr>
        <xdr:cNvPr id="6" name="Line 29"/>
        <xdr:cNvSpPr>
          <a:spLocks/>
        </xdr:cNvSpPr>
      </xdr:nvSpPr>
      <xdr:spPr>
        <a:xfrm>
          <a:off x="4229100" y="15525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10</xdr:row>
      <xdr:rowOff>104775</xdr:rowOff>
    </xdr:from>
    <xdr:to>
      <xdr:col>8</xdr:col>
      <xdr:colOff>304800</xdr:colOff>
      <xdr:row>10</xdr:row>
      <xdr:rowOff>104775</xdr:rowOff>
    </xdr:to>
    <xdr:sp>
      <xdr:nvSpPr>
        <xdr:cNvPr id="7" name="Line 30"/>
        <xdr:cNvSpPr>
          <a:spLocks/>
        </xdr:cNvSpPr>
      </xdr:nvSpPr>
      <xdr:spPr>
        <a:xfrm>
          <a:off x="4229100" y="17621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11</xdr:row>
      <xdr:rowOff>152400</xdr:rowOff>
    </xdr:from>
    <xdr:to>
      <xdr:col>8</xdr:col>
      <xdr:colOff>304800</xdr:colOff>
      <xdr:row>11</xdr:row>
      <xdr:rowOff>152400</xdr:rowOff>
    </xdr:to>
    <xdr:sp>
      <xdr:nvSpPr>
        <xdr:cNvPr id="8" name="Line 31"/>
        <xdr:cNvSpPr>
          <a:spLocks/>
        </xdr:cNvSpPr>
      </xdr:nvSpPr>
      <xdr:spPr>
        <a:xfrm>
          <a:off x="4229100" y="19716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13</xdr:row>
      <xdr:rowOff>28575</xdr:rowOff>
    </xdr:from>
    <xdr:to>
      <xdr:col>8</xdr:col>
      <xdr:colOff>304800</xdr:colOff>
      <xdr:row>13</xdr:row>
      <xdr:rowOff>28575</xdr:rowOff>
    </xdr:to>
    <xdr:sp>
      <xdr:nvSpPr>
        <xdr:cNvPr id="9" name="Line 32"/>
        <xdr:cNvSpPr>
          <a:spLocks/>
        </xdr:cNvSpPr>
      </xdr:nvSpPr>
      <xdr:spPr>
        <a:xfrm>
          <a:off x="4229100" y="21717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14</xdr:row>
      <xdr:rowOff>66675</xdr:rowOff>
    </xdr:from>
    <xdr:to>
      <xdr:col>8</xdr:col>
      <xdr:colOff>304800</xdr:colOff>
      <xdr:row>14</xdr:row>
      <xdr:rowOff>66675</xdr:rowOff>
    </xdr:to>
    <xdr:sp>
      <xdr:nvSpPr>
        <xdr:cNvPr id="10" name="Line 33"/>
        <xdr:cNvSpPr>
          <a:spLocks/>
        </xdr:cNvSpPr>
      </xdr:nvSpPr>
      <xdr:spPr>
        <a:xfrm>
          <a:off x="4229100" y="23717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15</xdr:row>
      <xdr:rowOff>114300</xdr:rowOff>
    </xdr:from>
    <xdr:to>
      <xdr:col>8</xdr:col>
      <xdr:colOff>209550</xdr:colOff>
      <xdr:row>15</xdr:row>
      <xdr:rowOff>114300</xdr:rowOff>
    </xdr:to>
    <xdr:sp>
      <xdr:nvSpPr>
        <xdr:cNvPr id="11" name="Line 34"/>
        <xdr:cNvSpPr>
          <a:spLocks/>
        </xdr:cNvSpPr>
      </xdr:nvSpPr>
      <xdr:spPr>
        <a:xfrm>
          <a:off x="4314825" y="25812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8</xdr:row>
      <xdr:rowOff>9525</xdr:rowOff>
    </xdr:from>
    <xdr:to>
      <xdr:col>8</xdr:col>
      <xdr:colOff>209550</xdr:colOff>
      <xdr:row>8</xdr:row>
      <xdr:rowOff>9525</xdr:rowOff>
    </xdr:to>
    <xdr:sp>
      <xdr:nvSpPr>
        <xdr:cNvPr id="12" name="Line 35"/>
        <xdr:cNvSpPr>
          <a:spLocks/>
        </xdr:cNvSpPr>
      </xdr:nvSpPr>
      <xdr:spPr>
        <a:xfrm>
          <a:off x="4314825" y="13430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7</xdr:row>
      <xdr:rowOff>85725</xdr:rowOff>
    </xdr:from>
    <xdr:to>
      <xdr:col>8</xdr:col>
      <xdr:colOff>257175</xdr:colOff>
      <xdr:row>8</xdr:row>
      <xdr:rowOff>95250</xdr:rowOff>
    </xdr:to>
    <xdr:sp>
      <xdr:nvSpPr>
        <xdr:cNvPr id="13" name="Line 36"/>
        <xdr:cNvSpPr>
          <a:spLocks/>
        </xdr:cNvSpPr>
      </xdr:nvSpPr>
      <xdr:spPr>
        <a:xfrm>
          <a:off x="5334000" y="125730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7</xdr:row>
      <xdr:rowOff>85725</xdr:rowOff>
    </xdr:from>
    <xdr:to>
      <xdr:col>8</xdr:col>
      <xdr:colOff>409575</xdr:colOff>
      <xdr:row>8</xdr:row>
      <xdr:rowOff>95250</xdr:rowOff>
    </xdr:to>
    <xdr:sp>
      <xdr:nvSpPr>
        <xdr:cNvPr id="14" name="Line 37"/>
        <xdr:cNvSpPr>
          <a:spLocks/>
        </xdr:cNvSpPr>
      </xdr:nvSpPr>
      <xdr:spPr>
        <a:xfrm>
          <a:off x="5486400" y="125730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8</xdr:row>
      <xdr:rowOff>9525</xdr:rowOff>
    </xdr:from>
    <xdr:to>
      <xdr:col>8</xdr:col>
      <xdr:colOff>400050</xdr:colOff>
      <xdr:row>8</xdr:row>
      <xdr:rowOff>9525</xdr:rowOff>
    </xdr:to>
    <xdr:sp>
      <xdr:nvSpPr>
        <xdr:cNvPr id="15" name="Line 38"/>
        <xdr:cNvSpPr>
          <a:spLocks/>
        </xdr:cNvSpPr>
      </xdr:nvSpPr>
      <xdr:spPr>
        <a:xfrm>
          <a:off x="5343525" y="1343025"/>
          <a:ext cx="133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15</xdr:row>
      <xdr:rowOff>28575</xdr:rowOff>
    </xdr:from>
    <xdr:to>
      <xdr:col>8</xdr:col>
      <xdr:colOff>257175</xdr:colOff>
      <xdr:row>16</xdr:row>
      <xdr:rowOff>38100</xdr:rowOff>
    </xdr:to>
    <xdr:sp>
      <xdr:nvSpPr>
        <xdr:cNvPr id="16" name="Line 39"/>
        <xdr:cNvSpPr>
          <a:spLocks/>
        </xdr:cNvSpPr>
      </xdr:nvSpPr>
      <xdr:spPr>
        <a:xfrm>
          <a:off x="5334000" y="249555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15</xdr:row>
      <xdr:rowOff>28575</xdr:rowOff>
    </xdr:from>
    <xdr:to>
      <xdr:col>8</xdr:col>
      <xdr:colOff>409575</xdr:colOff>
      <xdr:row>16</xdr:row>
      <xdr:rowOff>38100</xdr:rowOff>
    </xdr:to>
    <xdr:sp>
      <xdr:nvSpPr>
        <xdr:cNvPr id="17" name="Line 40"/>
        <xdr:cNvSpPr>
          <a:spLocks/>
        </xdr:cNvSpPr>
      </xdr:nvSpPr>
      <xdr:spPr>
        <a:xfrm>
          <a:off x="5486400" y="249555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15</xdr:row>
      <xdr:rowOff>114300</xdr:rowOff>
    </xdr:from>
    <xdr:to>
      <xdr:col>8</xdr:col>
      <xdr:colOff>400050</xdr:colOff>
      <xdr:row>15</xdr:row>
      <xdr:rowOff>114300</xdr:rowOff>
    </xdr:to>
    <xdr:sp>
      <xdr:nvSpPr>
        <xdr:cNvPr id="18" name="Line 41"/>
        <xdr:cNvSpPr>
          <a:spLocks/>
        </xdr:cNvSpPr>
      </xdr:nvSpPr>
      <xdr:spPr>
        <a:xfrm>
          <a:off x="5343525" y="2581275"/>
          <a:ext cx="133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28575</xdr:rowOff>
    </xdr:from>
    <xdr:to>
      <xdr:col>6</xdr:col>
      <xdr:colOff>257175</xdr:colOff>
      <xdr:row>16</xdr:row>
      <xdr:rowOff>38100</xdr:rowOff>
    </xdr:to>
    <xdr:sp>
      <xdr:nvSpPr>
        <xdr:cNvPr id="19" name="Line 42"/>
        <xdr:cNvSpPr>
          <a:spLocks/>
        </xdr:cNvSpPr>
      </xdr:nvSpPr>
      <xdr:spPr>
        <a:xfrm>
          <a:off x="4114800" y="249555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15</xdr:row>
      <xdr:rowOff>28575</xdr:rowOff>
    </xdr:from>
    <xdr:to>
      <xdr:col>6</xdr:col>
      <xdr:colOff>409575</xdr:colOff>
      <xdr:row>16</xdr:row>
      <xdr:rowOff>38100</xdr:rowOff>
    </xdr:to>
    <xdr:sp>
      <xdr:nvSpPr>
        <xdr:cNvPr id="20" name="Line 43"/>
        <xdr:cNvSpPr>
          <a:spLocks/>
        </xdr:cNvSpPr>
      </xdr:nvSpPr>
      <xdr:spPr>
        <a:xfrm>
          <a:off x="4267200" y="249555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15</xdr:row>
      <xdr:rowOff>114300</xdr:rowOff>
    </xdr:from>
    <xdr:to>
      <xdr:col>6</xdr:col>
      <xdr:colOff>400050</xdr:colOff>
      <xdr:row>15</xdr:row>
      <xdr:rowOff>114300</xdr:rowOff>
    </xdr:to>
    <xdr:sp>
      <xdr:nvSpPr>
        <xdr:cNvPr id="21" name="Line 44"/>
        <xdr:cNvSpPr>
          <a:spLocks/>
        </xdr:cNvSpPr>
      </xdr:nvSpPr>
      <xdr:spPr>
        <a:xfrm>
          <a:off x="4124325" y="2581275"/>
          <a:ext cx="133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8</xdr:row>
      <xdr:rowOff>9525</xdr:rowOff>
    </xdr:from>
    <xdr:to>
      <xdr:col>8</xdr:col>
      <xdr:colOff>695325</xdr:colOff>
      <xdr:row>8</xdr:row>
      <xdr:rowOff>9525</xdr:rowOff>
    </xdr:to>
    <xdr:sp>
      <xdr:nvSpPr>
        <xdr:cNvPr id="22" name="Line 45"/>
        <xdr:cNvSpPr>
          <a:spLocks/>
        </xdr:cNvSpPr>
      </xdr:nvSpPr>
      <xdr:spPr>
        <a:xfrm>
          <a:off x="5524500" y="13430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15</xdr:row>
      <xdr:rowOff>114300</xdr:rowOff>
    </xdr:from>
    <xdr:to>
      <xdr:col>8</xdr:col>
      <xdr:colOff>676275</xdr:colOff>
      <xdr:row>15</xdr:row>
      <xdr:rowOff>114300</xdr:rowOff>
    </xdr:to>
    <xdr:sp>
      <xdr:nvSpPr>
        <xdr:cNvPr id="23" name="Line 46"/>
        <xdr:cNvSpPr>
          <a:spLocks/>
        </xdr:cNvSpPr>
      </xdr:nvSpPr>
      <xdr:spPr>
        <a:xfrm>
          <a:off x="5524500" y="25812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8</xdr:row>
      <xdr:rowOff>9525</xdr:rowOff>
    </xdr:from>
    <xdr:to>
      <xdr:col>8</xdr:col>
      <xdr:colOff>600075</xdr:colOff>
      <xdr:row>11</xdr:row>
      <xdr:rowOff>0</xdr:rowOff>
    </xdr:to>
    <xdr:sp>
      <xdr:nvSpPr>
        <xdr:cNvPr id="24" name="Line 48"/>
        <xdr:cNvSpPr>
          <a:spLocks/>
        </xdr:cNvSpPr>
      </xdr:nvSpPr>
      <xdr:spPr>
        <a:xfrm flipV="1">
          <a:off x="5676900" y="1343025"/>
          <a:ext cx="0" cy="4762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13</xdr:row>
      <xdr:rowOff>9525</xdr:rowOff>
    </xdr:from>
    <xdr:to>
      <xdr:col>8</xdr:col>
      <xdr:colOff>600075</xdr:colOff>
      <xdr:row>15</xdr:row>
      <xdr:rowOff>114300</xdr:rowOff>
    </xdr:to>
    <xdr:sp>
      <xdr:nvSpPr>
        <xdr:cNvPr id="25" name="Line 49"/>
        <xdr:cNvSpPr>
          <a:spLocks/>
        </xdr:cNvSpPr>
      </xdr:nvSpPr>
      <xdr:spPr>
        <a:xfrm>
          <a:off x="5676900" y="2152650"/>
          <a:ext cx="0" cy="4286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16</xdr:row>
      <xdr:rowOff>0</xdr:rowOff>
    </xdr:from>
    <xdr:to>
      <xdr:col>6</xdr:col>
      <xdr:colOff>333375</xdr:colOff>
      <xdr:row>17</xdr:row>
      <xdr:rowOff>66675</xdr:rowOff>
    </xdr:to>
    <xdr:sp>
      <xdr:nvSpPr>
        <xdr:cNvPr id="26" name="Line 50"/>
        <xdr:cNvSpPr>
          <a:spLocks/>
        </xdr:cNvSpPr>
      </xdr:nvSpPr>
      <xdr:spPr>
        <a:xfrm>
          <a:off x="4191000" y="26289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16</xdr:row>
      <xdr:rowOff>0</xdr:rowOff>
    </xdr:from>
    <xdr:to>
      <xdr:col>8</xdr:col>
      <xdr:colOff>342900</xdr:colOff>
      <xdr:row>17</xdr:row>
      <xdr:rowOff>66675</xdr:rowOff>
    </xdr:to>
    <xdr:sp>
      <xdr:nvSpPr>
        <xdr:cNvPr id="27" name="Line 51"/>
        <xdr:cNvSpPr>
          <a:spLocks/>
        </xdr:cNvSpPr>
      </xdr:nvSpPr>
      <xdr:spPr>
        <a:xfrm>
          <a:off x="5419725" y="26289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16</xdr:row>
      <xdr:rowOff>152400</xdr:rowOff>
    </xdr:from>
    <xdr:to>
      <xdr:col>8</xdr:col>
      <xdr:colOff>342900</xdr:colOff>
      <xdr:row>16</xdr:row>
      <xdr:rowOff>152400</xdr:rowOff>
    </xdr:to>
    <xdr:sp>
      <xdr:nvSpPr>
        <xdr:cNvPr id="28" name="Line 52"/>
        <xdr:cNvSpPr>
          <a:spLocks/>
        </xdr:cNvSpPr>
      </xdr:nvSpPr>
      <xdr:spPr>
        <a:xfrm>
          <a:off x="4191000" y="2781300"/>
          <a:ext cx="1228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11</xdr:row>
      <xdr:rowOff>152400</xdr:rowOff>
    </xdr:from>
    <xdr:to>
      <xdr:col>6</xdr:col>
      <xdr:colOff>285750</xdr:colOff>
      <xdr:row>11</xdr:row>
      <xdr:rowOff>152400</xdr:rowOff>
    </xdr:to>
    <xdr:sp>
      <xdr:nvSpPr>
        <xdr:cNvPr id="29" name="Line 54"/>
        <xdr:cNvSpPr>
          <a:spLocks/>
        </xdr:cNvSpPr>
      </xdr:nvSpPr>
      <xdr:spPr>
        <a:xfrm flipH="1">
          <a:off x="3648075" y="19716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13</xdr:row>
      <xdr:rowOff>28575</xdr:rowOff>
    </xdr:from>
    <xdr:to>
      <xdr:col>6</xdr:col>
      <xdr:colOff>285750</xdr:colOff>
      <xdr:row>13</xdr:row>
      <xdr:rowOff>28575</xdr:rowOff>
    </xdr:to>
    <xdr:sp>
      <xdr:nvSpPr>
        <xdr:cNvPr id="30" name="Line 55"/>
        <xdr:cNvSpPr>
          <a:spLocks/>
        </xdr:cNvSpPr>
      </xdr:nvSpPr>
      <xdr:spPr>
        <a:xfrm flipH="1">
          <a:off x="3648075" y="217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11</xdr:row>
      <xdr:rowOff>152400</xdr:rowOff>
    </xdr:from>
    <xdr:to>
      <xdr:col>5</xdr:col>
      <xdr:colOff>447675</xdr:colOff>
      <xdr:row>13</xdr:row>
      <xdr:rowOff>28575</xdr:rowOff>
    </xdr:to>
    <xdr:sp>
      <xdr:nvSpPr>
        <xdr:cNvPr id="31" name="Line 56"/>
        <xdr:cNvSpPr>
          <a:spLocks/>
        </xdr:cNvSpPr>
      </xdr:nvSpPr>
      <xdr:spPr>
        <a:xfrm>
          <a:off x="3695700" y="1971675"/>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5"/>
  <sheetViews>
    <sheetView tabSelected="1" workbookViewId="0" topLeftCell="A1">
      <selection activeCell="A26" sqref="A26"/>
    </sheetView>
  </sheetViews>
  <sheetFormatPr defaultColWidth="9.140625" defaultRowHeight="12.75"/>
  <cols>
    <col min="1" max="9" width="9.140625" style="86" customWidth="1"/>
    <col min="10" max="10" width="5.7109375" style="86" customWidth="1"/>
    <col min="11" max="11" width="9.140625" style="86" customWidth="1"/>
    <col min="12" max="16384" width="9.140625" style="65" customWidth="1"/>
  </cols>
  <sheetData>
    <row r="1" spans="1:10" ht="15.75">
      <c r="A1" s="84" t="s">
        <v>92</v>
      </c>
      <c r="B1" s="85"/>
      <c r="C1" s="85"/>
      <c r="D1" s="85"/>
      <c r="E1" s="85"/>
      <c r="F1" s="85"/>
      <c r="G1" s="85"/>
      <c r="H1" s="85"/>
      <c r="I1" s="85"/>
      <c r="J1" s="85"/>
    </row>
    <row r="3" ht="12.75">
      <c r="A3" s="87" t="s">
        <v>53</v>
      </c>
    </row>
    <row r="5" ht="12.75">
      <c r="A5" s="86" t="s">
        <v>93</v>
      </c>
    </row>
    <row r="6" ht="12.75">
      <c r="A6" s="86" t="s">
        <v>55</v>
      </c>
    </row>
    <row r="7" ht="12.75">
      <c r="A7" s="86" t="s">
        <v>56</v>
      </c>
    </row>
    <row r="8" ht="12.75">
      <c r="A8" s="86" t="s">
        <v>57</v>
      </c>
    </row>
    <row r="10" ht="12.75">
      <c r="A10" s="86" t="s">
        <v>62</v>
      </c>
    </row>
    <row r="12" spans="1:10" ht="12.75">
      <c r="A12" s="88" t="s">
        <v>70</v>
      </c>
      <c r="B12" s="89"/>
      <c r="C12" s="90"/>
      <c r="D12" s="91" t="s">
        <v>71</v>
      </c>
      <c r="E12" s="92"/>
      <c r="F12" s="92"/>
      <c r="G12" s="92"/>
      <c r="H12" s="92"/>
      <c r="I12" s="92"/>
      <c r="J12" s="93"/>
    </row>
    <row r="13" spans="1:10" ht="12.75">
      <c r="A13" s="110" t="s">
        <v>68</v>
      </c>
      <c r="B13" s="111"/>
      <c r="C13" s="112"/>
      <c r="D13" s="111" t="s">
        <v>66</v>
      </c>
      <c r="E13" s="111"/>
      <c r="F13" s="111"/>
      <c r="G13" s="111"/>
      <c r="H13" s="111"/>
      <c r="I13" s="111"/>
      <c r="J13" s="112"/>
    </row>
    <row r="14" spans="1:10" ht="12.75">
      <c r="A14" s="113" t="s">
        <v>69</v>
      </c>
      <c r="B14" s="114"/>
      <c r="C14" s="115"/>
      <c r="D14" s="114" t="s">
        <v>67</v>
      </c>
      <c r="E14" s="114"/>
      <c r="F14" s="114"/>
      <c r="G14" s="114"/>
      <c r="H14" s="114"/>
      <c r="I14" s="114"/>
      <c r="J14" s="115"/>
    </row>
    <row r="16" ht="12.75">
      <c r="A16" s="87" t="s">
        <v>54</v>
      </c>
    </row>
    <row r="18" ht="12.75">
      <c r="A18" s="86" t="s">
        <v>58</v>
      </c>
    </row>
    <row r="19" ht="12.75">
      <c r="A19" s="86" t="s">
        <v>59</v>
      </c>
    </row>
    <row r="20" ht="12.75">
      <c r="A20" s="86" t="s">
        <v>60</v>
      </c>
    </row>
    <row r="21" ht="12.75">
      <c r="A21" s="86" t="s">
        <v>61</v>
      </c>
    </row>
    <row r="22" ht="12.75">
      <c r="A22" s="86" t="s">
        <v>65</v>
      </c>
    </row>
    <row r="23" ht="12.75">
      <c r="A23" s="86" t="s">
        <v>72</v>
      </c>
    </row>
    <row r="24" ht="12.75">
      <c r="A24" s="86" t="s">
        <v>63</v>
      </c>
    </row>
    <row r="25" ht="12.75">
      <c r="A25" s="86" t="s">
        <v>64</v>
      </c>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A98"/>
  <sheetViews>
    <sheetView workbookViewId="0" topLeftCell="A1">
      <selection activeCell="A1" sqref="A1"/>
    </sheetView>
  </sheetViews>
  <sheetFormatPr defaultColWidth="9.140625" defaultRowHeight="12.75"/>
  <cols>
    <col min="1" max="1" width="11.28125" style="65" customWidth="1"/>
    <col min="2" max="3" width="9.140625" style="65" customWidth="1"/>
    <col min="4" max="4" width="9.7109375" style="65" customWidth="1"/>
    <col min="5" max="5" width="9.421875" style="65" customWidth="1"/>
    <col min="6" max="8" width="9.140625" style="65" customWidth="1"/>
    <col min="9" max="9" width="12.140625" style="65" customWidth="1"/>
    <col min="10" max="11" width="0" style="1" hidden="1" customWidth="1"/>
    <col min="12" max="12" width="10.140625" style="1" hidden="1" customWidth="1"/>
    <col min="13" max="26" width="0" style="1" hidden="1" customWidth="1"/>
    <col min="27" max="27" width="9.140625" style="1" customWidth="1"/>
    <col min="28" max="28" width="9.140625" style="14" customWidth="1"/>
    <col min="29" max="16384" width="9.140625" style="1" customWidth="1"/>
  </cols>
  <sheetData>
    <row r="1" spans="1:27" ht="15.75">
      <c r="A1" s="23" t="s">
        <v>26</v>
      </c>
      <c r="B1" s="24"/>
      <c r="C1" s="25"/>
      <c r="D1" s="25"/>
      <c r="E1" s="25"/>
      <c r="F1" s="25"/>
      <c r="G1" s="24"/>
      <c r="H1" s="24"/>
      <c r="I1" s="94"/>
      <c r="J1" s="4"/>
      <c r="L1" s="14"/>
      <c r="M1" s="11"/>
      <c r="N1" s="11" t="s">
        <v>28</v>
      </c>
      <c r="AA1" s="125" t="s">
        <v>91</v>
      </c>
    </row>
    <row r="2" spans="1:14" ht="12.75">
      <c r="A2" s="26" t="s">
        <v>25</v>
      </c>
      <c r="B2" s="27"/>
      <c r="C2" s="28"/>
      <c r="D2" s="27"/>
      <c r="E2" s="27"/>
      <c r="F2" s="27"/>
      <c r="G2" s="29"/>
      <c r="H2" s="29"/>
      <c r="I2" s="95"/>
      <c r="J2" s="4"/>
      <c r="L2" s="14"/>
      <c r="N2" s="4"/>
    </row>
    <row r="3" spans="1:14" ht="12.75">
      <c r="A3" s="66"/>
      <c r="B3" s="30"/>
      <c r="C3" s="30"/>
      <c r="D3" s="30"/>
      <c r="E3" s="30"/>
      <c r="F3" s="30"/>
      <c r="G3" s="31"/>
      <c r="H3" s="31"/>
      <c r="I3" s="96"/>
      <c r="J3" s="4"/>
      <c r="L3" s="14" t="s">
        <v>85</v>
      </c>
      <c r="M3" s="12"/>
      <c r="N3" s="12" t="s">
        <v>35</v>
      </c>
    </row>
    <row r="4" spans="1:16" ht="12.75">
      <c r="A4" s="33" t="s">
        <v>2</v>
      </c>
      <c r="B4" s="98"/>
      <c r="C4" s="99"/>
      <c r="D4" s="99"/>
      <c r="E4" s="99"/>
      <c r="F4" s="97" t="s">
        <v>89</v>
      </c>
      <c r="G4" s="101"/>
      <c r="H4" s="101"/>
      <c r="I4" s="102"/>
      <c r="J4" s="9"/>
      <c r="L4" s="14" t="s">
        <v>86</v>
      </c>
      <c r="M4" s="12"/>
      <c r="N4" s="13" t="s">
        <v>21</v>
      </c>
      <c r="O4" s="7">
        <f>(32*$D$10*$D$9^4)/(10^7*$D$12)</f>
        <v>0.14097760524590164</v>
      </c>
      <c r="P4" s="12" t="s">
        <v>42</v>
      </c>
    </row>
    <row r="5" spans="1:17" ht="12.75">
      <c r="A5" s="32" t="s">
        <v>3</v>
      </c>
      <c r="B5" s="100"/>
      <c r="C5" s="99"/>
      <c r="D5" s="101"/>
      <c r="E5" s="101"/>
      <c r="F5" s="97" t="s">
        <v>88</v>
      </c>
      <c r="G5" s="103"/>
      <c r="H5" s="97" t="s">
        <v>87</v>
      </c>
      <c r="I5" s="126"/>
      <c r="J5" s="9"/>
      <c r="L5" s="14">
        <v>36</v>
      </c>
      <c r="M5" s="14"/>
      <c r="N5" s="13" t="s">
        <v>22</v>
      </c>
      <c r="O5" s="7">
        <f>IF($D$14="Yes",(32*$D$11*$D$10^4)/(10^7*$D$13*0.85),(32*$D$11*$D$10^4)/(10^7*$D$13))</f>
        <v>0.19675982084942084</v>
      </c>
      <c r="P5" s="12" t="s">
        <v>42</v>
      </c>
      <c r="Q5" s="10"/>
    </row>
    <row r="6" spans="1:17" ht="12.75">
      <c r="A6" s="34"/>
      <c r="B6" s="35"/>
      <c r="C6" s="35"/>
      <c r="D6" s="35"/>
      <c r="E6" s="35"/>
      <c r="F6" s="35"/>
      <c r="G6" s="42"/>
      <c r="H6" s="48"/>
      <c r="I6" s="127"/>
      <c r="J6" s="4"/>
      <c r="L6" s="14">
        <v>50</v>
      </c>
      <c r="M6" s="14"/>
      <c r="N6" s="19" t="s">
        <v>51</v>
      </c>
      <c r="O6" s="7">
        <f>$O$4+0.9*$O$5</f>
        <v>0.3180614440103804</v>
      </c>
      <c r="P6" s="9" t="str">
        <f>IF($D$25&lt;=0.25,"&lt;=  0.25","&gt;  0.25")</f>
        <v>&gt;  0.25</v>
      </c>
      <c r="Q6" s="20" t="str">
        <f>IF($D$25&lt;=0.25,"O.K.","Inadequate!")</f>
        <v>Inadequate!</v>
      </c>
    </row>
    <row r="7" spans="1:18" ht="12.75">
      <c r="A7" s="36" t="s">
        <v>1</v>
      </c>
      <c r="B7" s="35"/>
      <c r="C7" s="83"/>
      <c r="D7" s="35"/>
      <c r="E7" s="35"/>
      <c r="F7" s="35"/>
      <c r="G7" s="37"/>
      <c r="H7" s="48"/>
      <c r="I7" s="128"/>
      <c r="J7" s="4"/>
      <c r="M7" s="14"/>
      <c r="N7" s="21" t="s">
        <v>7</v>
      </c>
      <c r="O7" s="7">
        <f>25*$D$11^4*10^(-6)</f>
        <v>0.0324</v>
      </c>
      <c r="P7" s="21" t="str">
        <f>IF($D$28&lt;=$D$15,"&lt;=  Id =","&gt;  Id = ")</f>
        <v>&lt;=  Id =</v>
      </c>
      <c r="Q7" s="5">
        <f>$D$15</f>
        <v>0.121</v>
      </c>
      <c r="R7" s="22" t="str">
        <f>IF($D$28&lt;=$D$15,"O.K.","Inadequate!")</f>
        <v>O.K.</v>
      </c>
    </row>
    <row r="8" spans="1:13" ht="12.75">
      <c r="A8" s="38"/>
      <c r="B8" s="35"/>
      <c r="C8" s="35"/>
      <c r="D8" s="35"/>
      <c r="E8" s="35"/>
      <c r="F8" s="42"/>
      <c r="G8" s="42"/>
      <c r="H8" s="42"/>
      <c r="I8" s="43"/>
      <c r="J8" s="4"/>
      <c r="M8" s="14"/>
    </row>
    <row r="9" spans="1:15" ht="12.75">
      <c r="A9" s="38"/>
      <c r="B9" s="42"/>
      <c r="C9" s="44" t="s">
        <v>8</v>
      </c>
      <c r="D9" s="116">
        <v>36</v>
      </c>
      <c r="E9" s="67" t="s">
        <v>4</v>
      </c>
      <c r="F9" s="42"/>
      <c r="G9" s="42"/>
      <c r="H9" s="42"/>
      <c r="I9" s="43"/>
      <c r="J9" s="4"/>
      <c r="M9" s="14"/>
      <c r="N9" s="12" t="s">
        <v>36</v>
      </c>
      <c r="O9" s="18"/>
    </row>
    <row r="10" spans="1:15" ht="12.75">
      <c r="A10" s="38"/>
      <c r="B10" s="42"/>
      <c r="C10" s="44" t="s">
        <v>9</v>
      </c>
      <c r="D10" s="117">
        <v>48</v>
      </c>
      <c r="E10" s="67" t="s">
        <v>4</v>
      </c>
      <c r="F10" s="45"/>
      <c r="G10" s="42"/>
      <c r="H10" s="42"/>
      <c r="I10" s="68" t="s">
        <v>0</v>
      </c>
      <c r="J10" s="3"/>
      <c r="M10" s="14"/>
      <c r="O10" s="12" t="s">
        <v>40</v>
      </c>
    </row>
    <row r="11" spans="1:16" ht="12.75">
      <c r="A11" s="38"/>
      <c r="B11" s="42"/>
      <c r="C11" s="44" t="s">
        <v>48</v>
      </c>
      <c r="D11" s="117">
        <v>6</v>
      </c>
      <c r="E11" s="67" t="s">
        <v>4</v>
      </c>
      <c r="F11" s="42"/>
      <c r="G11" s="42"/>
      <c r="H11" s="42"/>
      <c r="I11" s="43"/>
      <c r="M11" s="14"/>
      <c r="N11" s="13" t="s">
        <v>21</v>
      </c>
      <c r="O11" s="16">
        <f>$O$4</f>
        <v>0.14097760524590164</v>
      </c>
      <c r="P11" s="12" t="s">
        <v>37</v>
      </c>
    </row>
    <row r="12" spans="1:16" ht="12.75">
      <c r="A12" s="38"/>
      <c r="B12" s="42"/>
      <c r="C12" s="44" t="s">
        <v>10</v>
      </c>
      <c r="D12" s="118">
        <v>1830</v>
      </c>
      <c r="E12" s="67" t="s">
        <v>5</v>
      </c>
      <c r="F12" s="42"/>
      <c r="G12" s="42"/>
      <c r="H12" s="42"/>
      <c r="I12" s="104" t="s">
        <v>90</v>
      </c>
      <c r="M12" s="12"/>
      <c r="N12" s="17" t="s">
        <v>13</v>
      </c>
      <c r="O12" s="16">
        <f>$O$4/(1-$O$4)</f>
        <v>0.16411400460200753</v>
      </c>
      <c r="P12" s="12" t="s">
        <v>23</v>
      </c>
    </row>
    <row r="13" spans="1:16" ht="12.75">
      <c r="A13" s="38"/>
      <c r="B13" s="42"/>
      <c r="C13" s="44" t="s">
        <v>11</v>
      </c>
      <c r="D13" s="118">
        <v>518</v>
      </c>
      <c r="E13" s="67" t="s">
        <v>5</v>
      </c>
      <c r="F13" s="106" t="str">
        <f>"                S="&amp;$D$11</f>
        <v>                S=6</v>
      </c>
      <c r="G13" s="42"/>
      <c r="H13" s="42"/>
      <c r="I13" s="105" t="str">
        <f>"                "&amp;ROUND($D$9,2)</f>
        <v>                36</v>
      </c>
      <c r="M13" s="14"/>
      <c r="N13" s="13" t="s">
        <v>16</v>
      </c>
      <c r="O13" s="16">
        <f>(0.8*$D$16-$D$17)/$D$17</f>
        <v>0.7777777777777779</v>
      </c>
      <c r="P13" s="12" t="s">
        <v>43</v>
      </c>
    </row>
    <row r="14" spans="1:16" ht="12.75">
      <c r="A14" s="38"/>
      <c r="B14" s="42"/>
      <c r="C14" s="44" t="s">
        <v>52</v>
      </c>
      <c r="D14" s="119" t="s">
        <v>86</v>
      </c>
      <c r="E14" s="67"/>
      <c r="F14" s="42"/>
      <c r="G14" s="42"/>
      <c r="H14" s="42"/>
      <c r="I14" s="43"/>
      <c r="M14" s="14"/>
      <c r="N14" s="13" t="s">
        <v>21</v>
      </c>
      <c r="O14" s="16">
        <f>(-$O$13+PI()/4*$O$5*(1+$O$18))/(-$O$13-$O$13*PI()/4*$O$18-1-PI()/4*$O$18)</f>
        <v>0.27615228787672474</v>
      </c>
      <c r="P14" s="12" t="s">
        <v>39</v>
      </c>
    </row>
    <row r="15" spans="1:13" ht="12.75">
      <c r="A15" s="38"/>
      <c r="B15" s="44"/>
      <c r="C15" s="44" t="s">
        <v>6</v>
      </c>
      <c r="D15" s="117">
        <v>0.121</v>
      </c>
      <c r="E15" s="67" t="s">
        <v>12</v>
      </c>
      <c r="F15" s="42"/>
      <c r="G15" s="42"/>
      <c r="H15" s="42"/>
      <c r="I15" s="43"/>
      <c r="M15" s="14"/>
    </row>
    <row r="16" spans="1:15" ht="12.75">
      <c r="A16" s="38"/>
      <c r="B16" s="42"/>
      <c r="C16" s="44" t="s">
        <v>18</v>
      </c>
      <c r="D16" s="120">
        <v>36</v>
      </c>
      <c r="E16" s="67" t="s">
        <v>15</v>
      </c>
      <c r="F16" s="42"/>
      <c r="G16" s="42"/>
      <c r="H16" s="42"/>
      <c r="I16" s="43"/>
      <c r="M16" s="14"/>
      <c r="O16" s="12" t="s">
        <v>41</v>
      </c>
    </row>
    <row r="17" spans="1:16" ht="12.75">
      <c r="A17" s="38"/>
      <c r="B17" s="42"/>
      <c r="C17" s="44" t="s">
        <v>19</v>
      </c>
      <c r="D17" s="120">
        <v>16.2</v>
      </c>
      <c r="E17" s="67" t="s">
        <v>73</v>
      </c>
      <c r="F17" s="42"/>
      <c r="G17" s="42"/>
      <c r="H17" s="106" t="str">
        <f>"   Ls="&amp;$D$10</f>
        <v>   Ls=48</v>
      </c>
      <c r="I17" s="43"/>
      <c r="M17" s="14"/>
      <c r="N17" s="13" t="s">
        <v>22</v>
      </c>
      <c r="O17" s="16">
        <f>$O$5</f>
        <v>0.19675982084942084</v>
      </c>
      <c r="P17" s="12" t="s">
        <v>37</v>
      </c>
    </row>
    <row r="18" spans="1:16" ht="12.75">
      <c r="A18" s="38"/>
      <c r="B18" s="42"/>
      <c r="C18" s="44" t="s">
        <v>20</v>
      </c>
      <c r="D18" s="121">
        <v>16.2</v>
      </c>
      <c r="E18" s="67" t="s">
        <v>73</v>
      </c>
      <c r="F18" s="42"/>
      <c r="G18" s="42"/>
      <c r="H18" s="57"/>
      <c r="I18" s="43"/>
      <c r="M18" s="14"/>
      <c r="N18" s="17" t="s">
        <v>14</v>
      </c>
      <c r="O18" s="16">
        <f>$O$5/(1-$O$5)</f>
        <v>0.24495764275324594</v>
      </c>
      <c r="P18" s="12" t="s">
        <v>24</v>
      </c>
    </row>
    <row r="19" spans="1:16" ht="12.75">
      <c r="A19" s="38"/>
      <c r="B19" s="42"/>
      <c r="C19" s="42"/>
      <c r="D19" s="42"/>
      <c r="E19" s="42"/>
      <c r="F19" s="42"/>
      <c r="G19" s="42"/>
      <c r="H19" s="107" t="s">
        <v>94</v>
      </c>
      <c r="I19" s="43"/>
      <c r="N19" s="13" t="s">
        <v>17</v>
      </c>
      <c r="O19" s="16">
        <f>(0.8*$D$16-$D$18)/$D$18</f>
        <v>0.7777777777777779</v>
      </c>
      <c r="P19" s="12" t="s">
        <v>44</v>
      </c>
    </row>
    <row r="20" spans="1:16" ht="12.75">
      <c r="A20" s="38"/>
      <c r="B20" s="44"/>
      <c r="C20" s="69"/>
      <c r="D20" s="70"/>
      <c r="E20" s="70"/>
      <c r="F20" s="42"/>
      <c r="G20" s="42"/>
      <c r="H20" s="42"/>
      <c r="I20" s="43"/>
      <c r="M20" s="12"/>
      <c r="N20" s="13" t="s">
        <v>22</v>
      </c>
      <c r="O20" s="16">
        <f>(-(-2*$O$19-$O$19*PI()/4*$O$12-1-PI()^3/32*$O$12+PI()^2/8*$O$4*(1+$O$12))-((-2*$O$19-$O$19*PI()/4*$O$12-1-PI()^3/32*$O$12+PI()^2/8*$O$4*(1+$O$12))^2-4*($O$19+$O$19*PI()/4*$O$12+1+PI()^3/32*$O$12-0.185*$O$12)*($O$19-PI()^2/8*$O$4*(1+$O$12)))^(1/2))/(2*($O$19+$O$19*PI()/4*$O$12+1+PI()^3/32*$O$12-0.185*$O$12))</f>
        <v>0.2807897617305397</v>
      </c>
      <c r="P20" s="12" t="s">
        <v>38</v>
      </c>
    </row>
    <row r="21" spans="1:16" ht="12.75">
      <c r="A21" s="36" t="s">
        <v>34</v>
      </c>
      <c r="B21" s="44"/>
      <c r="C21" s="58"/>
      <c r="D21" s="42"/>
      <c r="E21" s="42"/>
      <c r="F21" s="42"/>
      <c r="G21" s="42"/>
      <c r="H21" s="42"/>
      <c r="I21" s="43"/>
      <c r="M21" s="14"/>
      <c r="N21" s="14"/>
      <c r="O21" s="14"/>
      <c r="P21" s="14"/>
    </row>
    <row r="22" spans="1:16" ht="12.75">
      <c r="A22" s="71" t="s">
        <v>50</v>
      </c>
      <c r="B22" s="44"/>
      <c r="C22" s="58"/>
      <c r="D22" s="42"/>
      <c r="E22" s="42"/>
      <c r="F22" s="42"/>
      <c r="G22" s="42"/>
      <c r="H22" s="42"/>
      <c r="I22" s="43"/>
      <c r="M22" s="14"/>
      <c r="N22" s="16"/>
      <c r="O22" s="15"/>
      <c r="P22" s="14"/>
    </row>
    <row r="23" spans="1:16" ht="12.75">
      <c r="A23" s="38"/>
      <c r="B23" s="44"/>
      <c r="C23" s="44" t="s">
        <v>21</v>
      </c>
      <c r="D23" s="122">
        <f>$O$4</f>
        <v>0.14097760524590164</v>
      </c>
      <c r="E23" s="49" t="s">
        <v>80</v>
      </c>
      <c r="F23" s="42"/>
      <c r="G23" s="42"/>
      <c r="H23" s="42"/>
      <c r="I23" s="43"/>
      <c r="M23" s="14"/>
      <c r="N23" s="16"/>
      <c r="O23" s="15"/>
      <c r="P23" s="14"/>
    </row>
    <row r="24" spans="1:16" ht="12.75">
      <c r="A24" s="38"/>
      <c r="B24" s="42"/>
      <c r="C24" s="44" t="s">
        <v>22</v>
      </c>
      <c r="D24" s="123">
        <f>$O$5</f>
        <v>0.19675982084942084</v>
      </c>
      <c r="E24" s="49" t="s">
        <v>81</v>
      </c>
      <c r="F24" s="42"/>
      <c r="G24" s="42"/>
      <c r="H24" s="42"/>
      <c r="I24" s="43"/>
      <c r="J24" s="4"/>
      <c r="M24" s="14"/>
      <c r="N24" s="16"/>
      <c r="O24" s="15"/>
      <c r="P24" s="14"/>
    </row>
    <row r="25" spans="1:15" ht="12.75">
      <c r="A25" s="38"/>
      <c r="B25" s="42"/>
      <c r="C25" s="72" t="s">
        <v>51</v>
      </c>
      <c r="D25" s="124">
        <f>$O$6</f>
        <v>0.3180614440103804</v>
      </c>
      <c r="E25" s="70" t="str">
        <f>IF($D$25&lt;=0.25,"&lt;=  0.25","&gt;  0.25")</f>
        <v>&gt;  0.25</v>
      </c>
      <c r="F25" s="47" t="str">
        <f>IF($D$25&lt;=0.25,"O.K.","Inadequate!")</f>
        <v>Inadequate!</v>
      </c>
      <c r="G25" s="42"/>
      <c r="H25" s="42"/>
      <c r="I25" s="43"/>
      <c r="J25" s="4"/>
      <c r="M25" s="14"/>
      <c r="N25" s="16"/>
      <c r="O25" s="15"/>
    </row>
    <row r="26" spans="1:15" ht="12.75">
      <c r="A26" s="38"/>
      <c r="B26" s="42"/>
      <c r="C26" s="42"/>
      <c r="D26" s="42"/>
      <c r="E26" s="42"/>
      <c r="F26" s="42"/>
      <c r="G26" s="42"/>
      <c r="H26" s="42"/>
      <c r="I26" s="43"/>
      <c r="J26" s="4"/>
      <c r="M26" s="14"/>
      <c r="N26" s="16"/>
      <c r="O26" s="15"/>
    </row>
    <row r="27" spans="1:10" ht="12.75">
      <c r="A27" s="71" t="s">
        <v>49</v>
      </c>
      <c r="B27" s="58"/>
      <c r="C27" s="42"/>
      <c r="D27" s="42"/>
      <c r="E27" s="42"/>
      <c r="F27" s="42"/>
      <c r="G27" s="42"/>
      <c r="H27" s="42"/>
      <c r="I27" s="43"/>
      <c r="J27" s="4"/>
    </row>
    <row r="28" spans="1:10" ht="12.75">
      <c r="A28" s="34"/>
      <c r="B28" s="42"/>
      <c r="C28" s="44" t="s">
        <v>7</v>
      </c>
      <c r="D28" s="73">
        <f>$O$7</f>
        <v>0.0324</v>
      </c>
      <c r="E28" s="74" t="str">
        <f>IF($D$28&lt;=$D$15,"&lt;=  Id =","&gt;  Id = ")</f>
        <v>&lt;=  Id =</v>
      </c>
      <c r="F28" s="75">
        <f>$D$15</f>
        <v>0.121</v>
      </c>
      <c r="G28" s="47" t="str">
        <f>IF($D$28&lt;=$D$15,"O.K.","Inadequate!")</f>
        <v>O.K.</v>
      </c>
      <c r="H28" s="42"/>
      <c r="I28" s="43"/>
      <c r="J28" s="4"/>
    </row>
    <row r="29" spans="1:10" ht="12.75">
      <c r="A29" s="38"/>
      <c r="B29" s="42"/>
      <c r="C29" s="42"/>
      <c r="D29" s="42"/>
      <c r="E29" s="42"/>
      <c r="F29" s="42"/>
      <c r="G29" s="47"/>
      <c r="H29" s="42"/>
      <c r="I29" s="43"/>
      <c r="J29" s="4"/>
    </row>
    <row r="30" spans="1:10" ht="12.75">
      <c r="A30" s="36"/>
      <c r="B30" s="47" t="str">
        <f>IF(AND($D$25&lt;=0.25,$D$28&lt;=$D$15)," Roof System is O.K., rigorous analysis is Not actually required!",IF($D$28&gt;$D$15,"Revise roof deck and/or secondary member spacing!","Further rigorous analysis is required and performed below!"))</f>
        <v>Further rigorous analysis is required and performed below!</v>
      </c>
      <c r="C30" s="39"/>
      <c r="D30" s="42"/>
      <c r="E30" s="54"/>
      <c r="F30" s="42"/>
      <c r="G30" s="42"/>
      <c r="H30" s="42"/>
      <c r="I30" s="43"/>
      <c r="J30" s="4"/>
    </row>
    <row r="31" spans="1:18" ht="12.75">
      <c r="A31" s="38"/>
      <c r="B31" s="42"/>
      <c r="C31" s="42"/>
      <c r="D31" s="42"/>
      <c r="E31" s="42"/>
      <c r="F31" s="42"/>
      <c r="G31" s="42"/>
      <c r="H31" s="42"/>
      <c r="I31" s="43"/>
      <c r="J31" s="4"/>
      <c r="R31" s="4"/>
    </row>
    <row r="32" spans="1:10" ht="12.75">
      <c r="A32" s="36" t="s">
        <v>46</v>
      </c>
      <c r="B32" s="42"/>
      <c r="C32" s="42"/>
      <c r="D32" s="42"/>
      <c r="E32" s="42"/>
      <c r="F32" s="42"/>
      <c r="G32" s="42"/>
      <c r="H32" s="42"/>
      <c r="I32" s="43"/>
      <c r="J32" s="4"/>
    </row>
    <row r="33" spans="1:11" ht="12.75">
      <c r="A33" s="49" t="s">
        <v>32</v>
      </c>
      <c r="B33" s="42"/>
      <c r="C33" s="42"/>
      <c r="D33" s="42"/>
      <c r="E33" s="42"/>
      <c r="F33" s="42"/>
      <c r="G33" s="42"/>
      <c r="H33" s="42"/>
      <c r="I33" s="43"/>
      <c r="J33" s="4"/>
      <c r="K33" s="4"/>
    </row>
    <row r="34" spans="1:11" ht="12.75">
      <c r="A34" s="38"/>
      <c r="B34" s="76" t="s">
        <v>30</v>
      </c>
      <c r="C34" s="42"/>
      <c r="D34" s="42"/>
      <c r="E34" s="42"/>
      <c r="F34" s="42"/>
      <c r="G34" s="42"/>
      <c r="H34" s="42"/>
      <c r="I34" s="43"/>
      <c r="J34" s="4"/>
      <c r="K34" s="4"/>
    </row>
    <row r="35" spans="1:12" ht="12.75">
      <c r="A35" s="34"/>
      <c r="B35" s="77" t="s">
        <v>45</v>
      </c>
      <c r="C35" s="42"/>
      <c r="D35" s="76"/>
      <c r="E35" s="42"/>
      <c r="F35" s="76"/>
      <c r="G35" s="42"/>
      <c r="H35" s="42"/>
      <c r="I35" s="43"/>
      <c r="J35" s="4"/>
      <c r="K35" s="6"/>
      <c r="L35" s="2"/>
    </row>
    <row r="36" spans="1:11" ht="12.75">
      <c r="A36" s="49"/>
      <c r="B36" s="42"/>
      <c r="C36" s="44" t="s">
        <v>74</v>
      </c>
      <c r="D36" s="122">
        <f>$O$13</f>
        <v>0.7777777777777779</v>
      </c>
      <c r="E36" s="55" t="s">
        <v>75</v>
      </c>
      <c r="F36" s="42"/>
      <c r="G36" s="42"/>
      <c r="H36" s="42"/>
      <c r="I36" s="43"/>
      <c r="J36" s="8"/>
      <c r="K36" s="4"/>
    </row>
    <row r="37" spans="1:15" ht="12.75">
      <c r="A37" s="38"/>
      <c r="B37" s="42"/>
      <c r="C37" s="44" t="s">
        <v>47</v>
      </c>
      <c r="D37" s="123">
        <f>$O$5</f>
        <v>0.19675982084942084</v>
      </c>
      <c r="E37" s="42" t="s">
        <v>82</v>
      </c>
      <c r="F37" s="42"/>
      <c r="G37" s="42"/>
      <c r="H37" s="42"/>
      <c r="I37" s="43"/>
      <c r="J37" s="8"/>
      <c r="K37" s="4"/>
      <c r="O37" s="4"/>
    </row>
    <row r="38" spans="1:11" ht="12.75">
      <c r="A38" s="36"/>
      <c r="B38" s="54"/>
      <c r="C38" s="60" t="s">
        <v>84</v>
      </c>
      <c r="D38" s="123">
        <f>$O$18</f>
        <v>0.24495764275324594</v>
      </c>
      <c r="E38" s="42"/>
      <c r="F38" s="42"/>
      <c r="G38" s="42"/>
      <c r="H38" s="42"/>
      <c r="I38" s="43"/>
      <c r="J38" s="4"/>
      <c r="K38" s="4"/>
    </row>
    <row r="39" spans="1:11" ht="12.75">
      <c r="A39" s="38"/>
      <c r="B39" s="42"/>
      <c r="C39" s="74" t="s">
        <v>78</v>
      </c>
      <c r="D39" s="124">
        <f>$O$14</f>
        <v>0.27615228787672474</v>
      </c>
      <c r="E39" s="78" t="str">
        <f>IF($O$14&gt;$O$4,"&gt;","&lt;=")</f>
        <v>&gt;</v>
      </c>
      <c r="F39" s="73">
        <f>$O$4</f>
        <v>0.14097760524590164</v>
      </c>
      <c r="G39" s="40" t="str">
        <f>IF($O$14&gt;=$O$4,"O.K.","Inadequate!")</f>
        <v>O.K.</v>
      </c>
      <c r="H39" s="42"/>
      <c r="I39" s="43"/>
      <c r="J39" s="4"/>
      <c r="K39" s="4"/>
    </row>
    <row r="40" spans="1:11" ht="12.75">
      <c r="A40" s="38"/>
      <c r="B40" s="42"/>
      <c r="C40" s="42"/>
      <c r="D40" s="42"/>
      <c r="E40" s="42"/>
      <c r="F40" s="42"/>
      <c r="G40" s="42"/>
      <c r="H40" s="42"/>
      <c r="I40" s="43"/>
      <c r="J40" s="4"/>
      <c r="K40" s="4"/>
    </row>
    <row r="41" spans="1:11" ht="12.75">
      <c r="A41" s="49" t="s">
        <v>33</v>
      </c>
      <c r="B41" s="42"/>
      <c r="C41" s="42"/>
      <c r="D41" s="42"/>
      <c r="E41" s="42"/>
      <c r="F41" s="42"/>
      <c r="G41" s="42"/>
      <c r="H41" s="42"/>
      <c r="I41" s="43"/>
      <c r="J41" s="4"/>
      <c r="K41" s="4"/>
    </row>
    <row r="42" spans="1:11" ht="12.75">
      <c r="A42" s="38"/>
      <c r="B42" s="79" t="s">
        <v>31</v>
      </c>
      <c r="C42" s="39"/>
      <c r="D42" s="47"/>
      <c r="E42" s="54"/>
      <c r="F42" s="42"/>
      <c r="G42" s="42"/>
      <c r="H42" s="42"/>
      <c r="I42" s="43"/>
      <c r="J42" s="4"/>
      <c r="K42" s="4"/>
    </row>
    <row r="43" spans="1:11" ht="12.75">
      <c r="A43" s="38"/>
      <c r="B43" s="77" t="s">
        <v>45</v>
      </c>
      <c r="C43" s="42"/>
      <c r="D43" s="76"/>
      <c r="E43" s="42"/>
      <c r="F43" s="76"/>
      <c r="G43" s="42"/>
      <c r="H43" s="42"/>
      <c r="I43" s="43"/>
      <c r="J43" s="4"/>
      <c r="K43" s="4"/>
    </row>
    <row r="44" spans="1:15" ht="12.75">
      <c r="A44" s="80"/>
      <c r="B44" s="42"/>
      <c r="C44" s="44" t="s">
        <v>76</v>
      </c>
      <c r="D44" s="122">
        <f>$O$19</f>
        <v>0.7777777777777779</v>
      </c>
      <c r="E44" s="55" t="s">
        <v>79</v>
      </c>
      <c r="F44" s="42"/>
      <c r="G44" s="42"/>
      <c r="H44" s="56"/>
      <c r="I44" s="43"/>
      <c r="J44" s="8"/>
      <c r="K44" s="4"/>
      <c r="O44" s="4"/>
    </row>
    <row r="45" spans="1:11" ht="12.75">
      <c r="A45" s="38"/>
      <c r="B45" s="42"/>
      <c r="C45" s="44" t="s">
        <v>29</v>
      </c>
      <c r="D45" s="123">
        <f>$O$4</f>
        <v>0.14097760524590164</v>
      </c>
      <c r="E45" s="42" t="s">
        <v>82</v>
      </c>
      <c r="F45" s="42"/>
      <c r="G45" s="76"/>
      <c r="H45" s="42"/>
      <c r="I45" s="43"/>
      <c r="J45" s="4"/>
      <c r="K45" s="4"/>
    </row>
    <row r="46" spans="1:11" ht="12.75">
      <c r="A46" s="38"/>
      <c r="B46" s="42"/>
      <c r="C46" s="60" t="s">
        <v>83</v>
      </c>
      <c r="D46" s="123">
        <f>$O$12</f>
        <v>0.16411400460200753</v>
      </c>
      <c r="E46" s="42"/>
      <c r="F46" s="42"/>
      <c r="G46" s="42"/>
      <c r="H46" s="42"/>
      <c r="I46" s="46"/>
      <c r="J46" s="4"/>
      <c r="K46" s="4"/>
    </row>
    <row r="47" spans="1:11" ht="12.75">
      <c r="A47" s="81"/>
      <c r="B47" s="45"/>
      <c r="C47" s="74" t="s">
        <v>77</v>
      </c>
      <c r="D47" s="124">
        <f>$O$20</f>
        <v>0.2807897617305397</v>
      </c>
      <c r="E47" s="78" t="str">
        <f>IF($O$20&gt;$O$5,"&gt;","&lt;=")</f>
        <v>&gt;</v>
      </c>
      <c r="F47" s="73">
        <f>$O$5</f>
        <v>0.19675982084942084</v>
      </c>
      <c r="G47" s="40" t="str">
        <f>IF($O$20&gt;=$O$5,"O.K.","Inadequate!")</f>
        <v>O.K.</v>
      </c>
      <c r="H47" s="45"/>
      <c r="I47" s="46"/>
      <c r="J47" s="4"/>
      <c r="K47" s="4"/>
    </row>
    <row r="48" spans="1:11" ht="12.75">
      <c r="A48" s="81"/>
      <c r="B48" s="42"/>
      <c r="C48" s="54"/>
      <c r="D48" s="42"/>
      <c r="E48" s="42"/>
      <c r="F48" s="42"/>
      <c r="G48" s="42"/>
      <c r="H48" s="42"/>
      <c r="I48" s="43"/>
      <c r="J48" s="4"/>
      <c r="K48" s="4"/>
    </row>
    <row r="49" spans="1:9" ht="12.75">
      <c r="A49" s="81"/>
      <c r="B49" s="42"/>
      <c r="C49" s="45"/>
      <c r="D49" s="82" t="s">
        <v>27</v>
      </c>
      <c r="E49" s="47" t="str">
        <f>IF(AND($O$14&gt;=$O$4,$O$20&gt;=$O$5),"Roof Members are O.K.","Roof Members Inadequate")</f>
        <v>Roof Members are O.K.</v>
      </c>
      <c r="F49" s="54"/>
      <c r="G49" s="42"/>
      <c r="H49" s="42"/>
      <c r="I49" s="43"/>
    </row>
    <row r="50" spans="1:9" ht="12.75">
      <c r="A50" s="50"/>
      <c r="B50" s="51"/>
      <c r="C50" s="51"/>
      <c r="D50" s="108"/>
      <c r="E50" s="109" t="str">
        <f>IF($D$28&lt;=$D$15,"Roof Deck is O.K.","Revise Deck and/or Spacing!")</f>
        <v>Roof Deck is O.K.</v>
      </c>
      <c r="F50" s="108"/>
      <c r="G50" s="108"/>
      <c r="H50" s="51"/>
      <c r="I50" s="52"/>
    </row>
    <row r="51" spans="1:9" ht="12.75">
      <c r="A51" s="42"/>
      <c r="B51" s="42"/>
      <c r="C51" s="42"/>
      <c r="D51" s="42"/>
      <c r="E51" s="42"/>
      <c r="F51" s="42"/>
      <c r="G51" s="42"/>
      <c r="H51" s="42"/>
      <c r="I51" s="42"/>
    </row>
    <row r="52" spans="1:9" ht="12.75">
      <c r="A52" s="53"/>
      <c r="B52" s="54"/>
      <c r="C52" s="55"/>
      <c r="D52" s="55"/>
      <c r="E52" s="42"/>
      <c r="F52" s="42"/>
      <c r="G52" s="42"/>
      <c r="H52" s="56"/>
      <c r="I52" s="42"/>
    </row>
    <row r="53" spans="1:9" ht="12.75">
      <c r="A53" s="57"/>
      <c r="B53" s="42"/>
      <c r="C53" s="42"/>
      <c r="D53" s="42"/>
      <c r="E53" s="42"/>
      <c r="F53" s="42"/>
      <c r="G53" s="42"/>
      <c r="H53" s="42"/>
      <c r="I53" s="42"/>
    </row>
    <row r="54" spans="1:9" ht="12.75">
      <c r="A54" s="45"/>
      <c r="B54" s="58"/>
      <c r="C54" s="42"/>
      <c r="D54" s="42"/>
      <c r="E54" s="42"/>
      <c r="F54" s="42"/>
      <c r="G54" s="42"/>
      <c r="H54" s="44"/>
      <c r="I54" s="42"/>
    </row>
    <row r="55" spans="1:9" ht="12.75">
      <c r="A55" s="45"/>
      <c r="B55" s="58"/>
      <c r="C55" s="42"/>
      <c r="D55" s="42"/>
      <c r="E55" s="42"/>
      <c r="F55" s="42"/>
      <c r="G55" s="42"/>
      <c r="H55" s="42"/>
      <c r="I55" s="45"/>
    </row>
    <row r="56" spans="1:9" ht="12.75">
      <c r="A56" s="45"/>
      <c r="B56" s="45"/>
      <c r="C56" s="45"/>
      <c r="D56" s="45"/>
      <c r="E56" s="45"/>
      <c r="F56" s="45"/>
      <c r="G56" s="45"/>
      <c r="H56" s="45"/>
      <c r="I56" s="45"/>
    </row>
    <row r="57" spans="1:9" ht="12.75">
      <c r="A57" s="45"/>
      <c r="B57" s="45"/>
      <c r="C57" s="45"/>
      <c r="D57" s="45"/>
      <c r="E57" s="45"/>
      <c r="F57" s="45"/>
      <c r="G57" s="45"/>
      <c r="H57" s="45"/>
      <c r="I57" s="42"/>
    </row>
    <row r="58" spans="1:9" ht="12.75">
      <c r="A58" s="45"/>
      <c r="B58" s="45"/>
      <c r="C58" s="45"/>
      <c r="D58" s="45"/>
      <c r="E58" s="45"/>
      <c r="F58" s="45"/>
      <c r="G58" s="45"/>
      <c r="H58" s="42"/>
      <c r="I58" s="42"/>
    </row>
    <row r="59" spans="1:9" ht="12.75">
      <c r="A59" s="42"/>
      <c r="B59" s="42"/>
      <c r="C59" s="42"/>
      <c r="D59" s="42"/>
      <c r="E59" s="42"/>
      <c r="F59" s="42"/>
      <c r="G59" s="42"/>
      <c r="H59" s="42"/>
      <c r="I59" s="42"/>
    </row>
    <row r="60" spans="1:9" ht="12.75">
      <c r="A60" s="59"/>
      <c r="B60" s="42"/>
      <c r="C60" s="42"/>
      <c r="D60" s="42"/>
      <c r="E60" s="42"/>
      <c r="F60" s="42"/>
      <c r="G60" s="42"/>
      <c r="H60" s="42"/>
      <c r="I60" s="42"/>
    </row>
    <row r="61" spans="1:9" ht="12.75">
      <c r="A61" s="42"/>
      <c r="B61" s="42"/>
      <c r="C61" s="42"/>
      <c r="D61" s="42"/>
      <c r="E61" s="42"/>
      <c r="F61" s="42"/>
      <c r="G61" s="42"/>
      <c r="H61" s="42"/>
      <c r="I61" s="42"/>
    </row>
    <row r="62" spans="1:9" ht="12.75">
      <c r="A62" s="60"/>
      <c r="B62" s="41"/>
      <c r="C62" s="41"/>
      <c r="D62" s="41"/>
      <c r="E62" s="61"/>
      <c r="F62" s="42"/>
      <c r="G62" s="42"/>
      <c r="H62" s="42"/>
      <c r="I62" s="42"/>
    </row>
    <row r="63" spans="1:9" ht="12.75">
      <c r="A63" s="42"/>
      <c r="B63" s="42"/>
      <c r="C63" s="42"/>
      <c r="D63" s="42"/>
      <c r="E63" s="42"/>
      <c r="F63" s="42"/>
      <c r="G63" s="42"/>
      <c r="H63" s="42"/>
      <c r="I63" s="42"/>
    </row>
    <row r="64" spans="1:9" ht="12.75">
      <c r="A64" s="42"/>
      <c r="B64" s="42"/>
      <c r="C64" s="42"/>
      <c r="D64" s="42"/>
      <c r="E64" s="42"/>
      <c r="F64" s="42"/>
      <c r="G64" s="42"/>
      <c r="H64" s="42"/>
      <c r="I64" s="42"/>
    </row>
    <row r="65" spans="1:9" ht="12.75">
      <c r="A65" s="42"/>
      <c r="B65" s="42"/>
      <c r="C65" s="42"/>
      <c r="D65" s="42"/>
      <c r="E65" s="42"/>
      <c r="F65" s="42"/>
      <c r="G65" s="42"/>
      <c r="H65" s="42"/>
      <c r="I65" s="42"/>
    </row>
    <row r="66" spans="1:9" ht="12.75">
      <c r="A66" s="44"/>
      <c r="B66" s="54"/>
      <c r="C66" s="42"/>
      <c r="D66" s="55"/>
      <c r="E66" s="54"/>
      <c r="F66" s="42"/>
      <c r="G66" s="47"/>
      <c r="H66" s="42"/>
      <c r="I66" s="42"/>
    </row>
    <row r="67" spans="1:9" ht="12.75">
      <c r="A67" s="42"/>
      <c r="B67" s="42"/>
      <c r="C67" s="42"/>
      <c r="D67" s="42"/>
      <c r="E67" s="42"/>
      <c r="F67" s="42"/>
      <c r="G67" s="42"/>
      <c r="H67" s="42"/>
      <c r="I67" s="42"/>
    </row>
    <row r="68" spans="1:9" ht="12.75">
      <c r="A68" s="59"/>
      <c r="B68" s="42"/>
      <c r="C68" s="42"/>
      <c r="D68" s="42"/>
      <c r="E68" s="42"/>
      <c r="F68" s="42"/>
      <c r="G68" s="42"/>
      <c r="H68" s="42"/>
      <c r="I68" s="42"/>
    </row>
    <row r="69" spans="1:9" ht="12.75">
      <c r="A69" s="62"/>
      <c r="B69" s="42"/>
      <c r="C69" s="42"/>
      <c r="D69" s="42"/>
      <c r="E69" s="42"/>
      <c r="F69" s="42"/>
      <c r="G69" s="42"/>
      <c r="H69" s="42"/>
      <c r="I69" s="42"/>
    </row>
    <row r="70" spans="1:9" ht="12.75">
      <c r="A70" s="44"/>
      <c r="B70" s="42"/>
      <c r="C70" s="42"/>
      <c r="D70" s="61"/>
      <c r="E70" s="42"/>
      <c r="F70" s="42"/>
      <c r="G70" s="42"/>
      <c r="H70" s="42"/>
      <c r="I70" s="42"/>
    </row>
    <row r="71" spans="1:9" ht="12.75">
      <c r="A71" s="42"/>
      <c r="B71" s="42"/>
      <c r="C71" s="42"/>
      <c r="D71" s="42"/>
      <c r="E71" s="42"/>
      <c r="F71" s="42"/>
      <c r="G71" s="42"/>
      <c r="H71" s="42"/>
      <c r="I71" s="42"/>
    </row>
    <row r="72" spans="1:9" ht="12.75">
      <c r="A72" s="42"/>
      <c r="B72" s="42"/>
      <c r="C72" s="42"/>
      <c r="D72" s="42"/>
      <c r="E72" s="42"/>
      <c r="F72" s="42"/>
      <c r="G72" s="42"/>
      <c r="H72" s="42"/>
      <c r="I72" s="42"/>
    </row>
    <row r="73" spans="1:9" ht="12.75">
      <c r="A73" s="42"/>
      <c r="B73" s="42"/>
      <c r="C73" s="42"/>
      <c r="D73" s="42"/>
      <c r="E73" s="42"/>
      <c r="F73" s="42"/>
      <c r="G73" s="42"/>
      <c r="H73" s="42"/>
      <c r="I73" s="42"/>
    </row>
    <row r="74" spans="1:9" ht="12.75">
      <c r="A74" s="42"/>
      <c r="B74" s="42"/>
      <c r="C74" s="42"/>
      <c r="D74" s="42"/>
      <c r="E74" s="42"/>
      <c r="F74" s="42"/>
      <c r="G74" s="42"/>
      <c r="H74" s="42"/>
      <c r="I74" s="42"/>
    </row>
    <row r="75" spans="1:9" ht="12.75">
      <c r="A75" s="42"/>
      <c r="B75" s="42"/>
      <c r="C75" s="42"/>
      <c r="D75" s="42"/>
      <c r="E75" s="42"/>
      <c r="F75" s="42"/>
      <c r="G75" s="42"/>
      <c r="H75" s="42"/>
      <c r="I75" s="42"/>
    </row>
    <row r="76" spans="1:9" ht="12.75">
      <c r="A76" s="42"/>
      <c r="B76" s="42"/>
      <c r="C76" s="42"/>
      <c r="D76" s="42"/>
      <c r="E76" s="42"/>
      <c r="F76" s="42"/>
      <c r="G76" s="42"/>
      <c r="H76" s="42"/>
      <c r="I76" s="42"/>
    </row>
    <row r="77" spans="1:9" ht="12.75">
      <c r="A77" s="42"/>
      <c r="B77" s="42"/>
      <c r="C77" s="42"/>
      <c r="D77" s="42"/>
      <c r="E77" s="42"/>
      <c r="F77" s="42"/>
      <c r="G77" s="42"/>
      <c r="H77" s="42"/>
      <c r="I77" s="42"/>
    </row>
    <row r="78" spans="1:9" ht="12.75">
      <c r="A78" s="42"/>
      <c r="B78" s="42"/>
      <c r="C78" s="42"/>
      <c r="D78" s="42"/>
      <c r="E78" s="42"/>
      <c r="F78" s="42"/>
      <c r="G78" s="42"/>
      <c r="H78" s="42"/>
      <c r="I78" s="42"/>
    </row>
    <row r="79" spans="1:9" ht="12.75">
      <c r="A79" s="42"/>
      <c r="B79" s="42"/>
      <c r="C79" s="42"/>
      <c r="D79" s="42"/>
      <c r="E79" s="42"/>
      <c r="F79" s="42"/>
      <c r="G79" s="42"/>
      <c r="H79" s="42"/>
      <c r="I79" s="42"/>
    </row>
    <row r="80" spans="1:9" ht="12.75">
      <c r="A80" s="42"/>
      <c r="B80" s="42"/>
      <c r="C80" s="42"/>
      <c r="D80" s="42"/>
      <c r="E80" s="42"/>
      <c r="F80" s="42"/>
      <c r="G80" s="42"/>
      <c r="H80" s="42"/>
      <c r="I80" s="42"/>
    </row>
    <row r="81" spans="1:9" ht="12.75">
      <c r="A81" s="42"/>
      <c r="B81" s="42"/>
      <c r="C81" s="42"/>
      <c r="D81" s="42"/>
      <c r="E81" s="42"/>
      <c r="F81" s="42"/>
      <c r="G81" s="42"/>
      <c r="H81" s="42"/>
      <c r="I81" s="42"/>
    </row>
    <row r="82" spans="1:9" ht="12.75">
      <c r="A82" s="42"/>
      <c r="B82" s="42"/>
      <c r="C82" s="42"/>
      <c r="D82" s="42"/>
      <c r="E82" s="42"/>
      <c r="F82" s="42"/>
      <c r="G82" s="42"/>
      <c r="H82" s="42"/>
      <c r="I82" s="42"/>
    </row>
    <row r="83" spans="1:9" ht="12.75">
      <c r="A83" s="42"/>
      <c r="B83" s="42"/>
      <c r="C83" s="42"/>
      <c r="D83" s="42"/>
      <c r="E83" s="42"/>
      <c r="F83" s="42"/>
      <c r="G83" s="42"/>
      <c r="H83" s="42"/>
      <c r="I83" s="42"/>
    </row>
    <row r="84" spans="1:9" ht="12.75">
      <c r="A84" s="42"/>
      <c r="B84" s="42"/>
      <c r="C84" s="42"/>
      <c r="D84" s="42"/>
      <c r="E84" s="42"/>
      <c r="F84" s="42"/>
      <c r="G84" s="42"/>
      <c r="H84" s="42"/>
      <c r="I84" s="42"/>
    </row>
    <row r="85" spans="1:9" ht="12.75">
      <c r="A85" s="42"/>
      <c r="B85" s="42"/>
      <c r="C85" s="42"/>
      <c r="D85" s="42"/>
      <c r="E85" s="42"/>
      <c r="F85" s="42"/>
      <c r="G85" s="42"/>
      <c r="H85" s="42"/>
      <c r="I85" s="42"/>
    </row>
    <row r="86" spans="1:9" ht="12.75">
      <c r="A86" s="42"/>
      <c r="B86" s="42"/>
      <c r="C86" s="42"/>
      <c r="D86" s="42"/>
      <c r="E86" s="42"/>
      <c r="F86" s="42"/>
      <c r="G86" s="42"/>
      <c r="H86" s="42"/>
      <c r="I86" s="42"/>
    </row>
    <row r="87" spans="1:9" ht="12.75">
      <c r="A87" s="42"/>
      <c r="B87" s="42"/>
      <c r="C87" s="42"/>
      <c r="D87" s="42"/>
      <c r="E87" s="42"/>
      <c r="F87" s="42"/>
      <c r="G87" s="42"/>
      <c r="H87" s="42"/>
      <c r="I87" s="42"/>
    </row>
    <row r="88" spans="1:9" ht="12.75">
      <c r="A88" s="42"/>
      <c r="B88" s="42"/>
      <c r="C88" s="42"/>
      <c r="D88" s="42"/>
      <c r="E88" s="42"/>
      <c r="F88" s="42"/>
      <c r="G88" s="42"/>
      <c r="H88" s="42"/>
      <c r="I88" s="42"/>
    </row>
    <row r="89" spans="1:9" ht="12.75">
      <c r="A89" s="42"/>
      <c r="B89" s="42"/>
      <c r="C89" s="42"/>
      <c r="D89" s="42"/>
      <c r="E89" s="42"/>
      <c r="F89" s="42"/>
      <c r="G89" s="42"/>
      <c r="H89" s="42"/>
      <c r="I89" s="42"/>
    </row>
    <row r="90" spans="1:9" ht="12.75">
      <c r="A90" s="42"/>
      <c r="B90" s="42"/>
      <c r="C90" s="42"/>
      <c r="D90" s="42"/>
      <c r="E90" s="42"/>
      <c r="F90" s="42"/>
      <c r="G90" s="42"/>
      <c r="H90" s="42"/>
      <c r="I90" s="42"/>
    </row>
    <row r="91" spans="1:9" ht="12.75">
      <c r="A91" s="42"/>
      <c r="B91" s="42"/>
      <c r="C91" s="42"/>
      <c r="D91" s="42"/>
      <c r="E91" s="42"/>
      <c r="F91" s="42"/>
      <c r="G91" s="42"/>
      <c r="H91" s="42"/>
      <c r="I91" s="42"/>
    </row>
    <row r="92" spans="1:9" ht="12.75">
      <c r="A92" s="42"/>
      <c r="B92" s="42"/>
      <c r="C92" s="42"/>
      <c r="D92" s="42"/>
      <c r="E92" s="42"/>
      <c r="F92" s="42"/>
      <c r="G92" s="42"/>
      <c r="H92" s="42"/>
      <c r="I92" s="42"/>
    </row>
    <row r="93" spans="1:9" ht="12.75">
      <c r="A93" s="42"/>
      <c r="B93" s="42"/>
      <c r="C93" s="42"/>
      <c r="D93" s="42"/>
      <c r="E93" s="42"/>
      <c r="F93" s="42"/>
      <c r="G93" s="42"/>
      <c r="H93" s="42"/>
      <c r="I93" s="42"/>
    </row>
    <row r="94" spans="1:9" ht="12.75">
      <c r="A94" s="42"/>
      <c r="B94" s="42"/>
      <c r="C94" s="42"/>
      <c r="D94" s="42"/>
      <c r="E94" s="42"/>
      <c r="F94" s="42"/>
      <c r="G94" s="42"/>
      <c r="H94" s="42"/>
      <c r="I94" s="42"/>
    </row>
    <row r="95" spans="1:9" ht="12.75">
      <c r="A95" s="42"/>
      <c r="B95" s="42"/>
      <c r="C95" s="42"/>
      <c r="D95" s="42"/>
      <c r="E95" s="42"/>
      <c r="F95" s="42"/>
      <c r="G95" s="42"/>
      <c r="H95" s="42"/>
      <c r="I95" s="42"/>
    </row>
    <row r="96" spans="1:9" ht="12.75">
      <c r="A96" s="42"/>
      <c r="B96" s="42"/>
      <c r="C96" s="42"/>
      <c r="D96" s="42"/>
      <c r="E96" s="42"/>
      <c r="F96" s="42"/>
      <c r="G96" s="42"/>
      <c r="H96" s="42"/>
      <c r="I96" s="48"/>
    </row>
    <row r="97" spans="1:9" ht="12.75">
      <c r="A97" s="42"/>
      <c r="B97" s="42"/>
      <c r="C97" s="42"/>
      <c r="D97" s="42"/>
      <c r="E97" s="42"/>
      <c r="F97" s="42"/>
      <c r="G97" s="42"/>
      <c r="H97" s="48"/>
      <c r="I97" s="63"/>
    </row>
    <row r="98" spans="1:9" ht="12.75">
      <c r="A98" s="42"/>
      <c r="B98" s="42"/>
      <c r="C98" s="42"/>
      <c r="D98" s="42"/>
      <c r="E98" s="42"/>
      <c r="F98" s="42"/>
      <c r="G98" s="42"/>
      <c r="H98" s="48"/>
      <c r="I98" s="64"/>
    </row>
  </sheetData>
  <sheetProtection sheet="1" objects="1" scenarios="1"/>
  <conditionalFormatting sqref="E52 J38">
    <cfRule type="cellIs" priority="1" dxfId="0" operator="notEqual" stopIfTrue="1">
      <formula>"OK"</formula>
    </cfRule>
  </conditionalFormatting>
  <dataValidations count="2">
    <dataValidation type="list" allowBlank="1" showInputMessage="1" showErrorMessage="1" errorTitle="Warning!" error="Invalid input reply &#10;(must inut either Y or N)" sqref="D14">
      <formula1>$L$3:$L$4</formula1>
    </dataValidation>
    <dataValidation type="list" allowBlank="1" showInputMessage="1" showErrorMessage="1" errorTitle="Warning!" error="Invalid input for steel yield stress &#10;(must inut either 36 or 50)" sqref="D16">
      <formula1>$L$5:$L$6</formula1>
    </dataValidation>
  </dataValidations>
  <printOptions/>
  <pageMargins left="1" right="0.5" top="1" bottom="1" header="0.5" footer="0.5"/>
  <pageSetup horizontalDpi="600" verticalDpi="600" orientation="portrait" scale="98" r:id="rId4"/>
  <headerFooter alignWithMargins="0">
    <oddHeader>&amp;R"PONDING9.xls" Program
Version 2.0</oddHeader>
    <oddFooter>&amp;C&amp;P of &amp;N&amp;R&amp;D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"PONDING" Program</dc:title>
  <dc:subject/>
  <dc:creator>Alex Tomanovich, P.E. - 151 Shadow Lane, Lyman SC 29365 - Home: 864-968-2699 - Email: ATomanovich@bellsouth.net</dc:creator>
  <cp:keywords/>
  <dc:description>Ponding Analysis for Low Slope or Flat Roof per AISC 9th Ed. (ASD)</dc:description>
  <cp:lastModifiedBy> </cp:lastModifiedBy>
  <cp:lastPrinted>2007-04-12T19:10:49Z</cp:lastPrinted>
  <dcterms:created xsi:type="dcterms:W3CDTF">1999-11-22T20:04:47Z</dcterms:created>
  <dcterms:modified xsi:type="dcterms:W3CDTF">2010-02-19T14:37:42Z</dcterms:modified>
  <cp:category>Structural Engineering Analysis/Design</cp:category>
  <cp:version/>
  <cp:contentType/>
  <cp:contentStatus/>
</cp:coreProperties>
</file>