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91" windowWidth="15480" windowHeight="11640" tabRatio="855" activeTab="0"/>
  </bookViews>
  <sheets>
    <sheet name="Doc" sheetId="1" r:id="rId1"/>
    <sheet name="W, M, S, HP Shapes" sheetId="2" r:id="rId2"/>
    <sheet name="C, MC Shapes" sheetId="3" r:id="rId3"/>
    <sheet name="WT, MT, ST Shapes" sheetId="4" r:id="rId4"/>
    <sheet name="Single Angles" sheetId="5" r:id="rId5"/>
    <sheet name="Rect. &amp; Square HSS" sheetId="6" r:id="rId6"/>
    <sheet name="Round HSS &amp; Pipes" sheetId="7" r:id="rId7"/>
    <sheet name="Ice Maps" sheetId="8" r:id="rId8"/>
  </sheets>
  <definedNames>
    <definedName name="_xlnm.Print_Area" localSheetId="2">'C, MC Shapes'!$A$1:$I$57</definedName>
    <definedName name="_xlnm.Print_Area" localSheetId="0">'Doc'!$A$1:$J$52</definedName>
    <definedName name="_xlnm.Print_Area" localSheetId="7">'Ice Maps'!$A$1:$Q$41</definedName>
    <definedName name="_xlnm.Print_Area" localSheetId="5">'Rect. &amp; Square HSS'!$A$1:$I$57</definedName>
    <definedName name="_xlnm.Print_Area" localSheetId="6">'Round HSS &amp; Pipes'!$A$1:$I$57</definedName>
    <definedName name="_xlnm.Print_Area" localSheetId="4">'Single Angles'!$A$1:$I$57</definedName>
    <definedName name="_xlnm.Print_Area" localSheetId="1">'W, M, S, HP Shapes'!$A$1:$I$57</definedName>
    <definedName name="_xlnm.Print_Area" localSheetId="3">'WT, MT, ST Shapes'!$A$1:$I$57</definedName>
  </definedNames>
  <calcPr fullCalcOnLoad="1"/>
</workbook>
</file>

<file path=xl/comments2.xml><?xml version="1.0" encoding="utf-8"?>
<comments xmlns="http://schemas.openxmlformats.org/spreadsheetml/2006/main">
  <authors>
    <author> </author>
    <author>Bob Dalpiaz</author>
    <author>Alex Tomanovich</author>
    <author>Jeff Allen</author>
  </authors>
  <commentList>
    <comment ref="AB1" authorId="0">
      <text>
        <r>
          <rPr>
            <sz val="8"/>
            <rFont val="Tahoma"/>
            <family val="2"/>
          </rPr>
          <t xml:space="preserve">              "</t>
        </r>
        <r>
          <rPr>
            <b/>
            <sz val="8"/>
            <rFont val="Tahoma"/>
            <family val="2"/>
          </rPr>
          <t>ASCE710I.xls</t>
        </r>
        <r>
          <rPr>
            <sz val="8"/>
            <rFont val="Tahoma"/>
            <family val="2"/>
          </rPr>
          <t>"</t>
        </r>
        <r>
          <rPr>
            <b/>
            <sz val="8"/>
            <rFont val="Tahoma"/>
            <family val="2"/>
          </rPr>
          <t xml:space="preserve">
</t>
        </r>
        <r>
          <rPr>
            <sz val="8"/>
            <rFont val="Tahoma"/>
            <family val="2"/>
          </rPr>
          <t>written by: Alex Tomanovich, P.E.</t>
        </r>
      </text>
    </comment>
    <comment ref="C12" authorId="1">
      <text>
        <r>
          <rPr>
            <sz val="8"/>
            <rFont val="Tahoma"/>
            <family val="2"/>
          </rPr>
          <t>The</t>
        </r>
        <r>
          <rPr>
            <b/>
            <sz val="8"/>
            <rFont val="Tahoma"/>
            <family val="2"/>
          </rPr>
          <t xml:space="preserve"> Topographic Factor, Kzt</t>
        </r>
        <r>
          <rPr>
            <sz val="8"/>
            <rFont val="Tahoma"/>
            <family val="2"/>
          </rPr>
          <t>, accounts for effect of wind speed-up over isolated hills and escarpments (</t>
        </r>
        <r>
          <rPr>
            <b/>
            <sz val="8"/>
            <rFont val="Tahoma"/>
            <family val="2"/>
          </rPr>
          <t>Sect. 26.8</t>
        </r>
        <r>
          <rPr>
            <sz val="8"/>
            <rFont val="Tahoma"/>
            <family val="2"/>
          </rPr>
          <t xml:space="preserve"> and </t>
        </r>
        <r>
          <rPr>
            <b/>
            <sz val="8"/>
            <rFont val="Tahoma"/>
            <family val="2"/>
          </rPr>
          <t>Fig. 26.8-1</t>
        </r>
        <r>
          <rPr>
            <sz val="8"/>
            <rFont val="Tahoma"/>
            <family val="2"/>
          </rPr>
          <t xml:space="preserve">).
</t>
        </r>
        <r>
          <rPr>
            <b/>
            <sz val="8"/>
            <rFont val="Tahoma"/>
            <family val="2"/>
          </rPr>
          <t>Kzt = (1+K1*K2*K3)^2</t>
        </r>
        <r>
          <rPr>
            <sz val="8"/>
            <rFont val="Tahoma"/>
            <family val="2"/>
          </rPr>
          <t xml:space="preserve">   (Eq. 26.8-1), where:
H   = height of hill or escarpment relative to the upwind terrain, in feet.
Lh  = Distance upwind of crest to where the difference in ground elevation is    
         half the height of hill or escarpment, in feet.
K1 = factor to account for shape of topographic feature and maximum   
        speed-up effect.
K2 = factor to account for reduction in speed-up with distance upwind or     
        downwind of crest.
K3 = factor to account for reduction in speed-up with height above local terrain.
x = distance (upwind or downwind) from the crest to the building site, in feet.
z = height above local ground level, in feet.
</t>
        </r>
        <r>
          <rPr>
            <b/>
            <sz val="8"/>
            <rFont val="Tahoma"/>
            <family val="2"/>
          </rPr>
          <t>The effect of wind speed-up shall not be required to be considered (Kzt = 1.0) when H/Lh &lt; 0.2, or H &lt; 15' for Exposures 'C' and 'D', or H &lt; 60' for Exposure 'B'.</t>
        </r>
      </text>
    </comment>
    <comment ref="V4" authorId="0">
      <text>
        <r>
          <rPr>
            <u val="single"/>
            <sz val="10"/>
            <rFont val="Arial"/>
            <family val="2"/>
          </rPr>
          <t>Reference:</t>
        </r>
        <r>
          <rPr>
            <sz val="10"/>
            <rFont val="Arial"/>
            <family val="2"/>
          </rPr>
          <t xml:space="preserve">
The shapes contained in this database are taken from the AISC Version 13.0 "Shapes Database" CD-ROM Version (12/2005), as well as those listed in the AISC 13th Edition Manual of Steel Construction (12/2005).</t>
        </r>
      </text>
    </comment>
    <comment ref="C10" authorId="2">
      <text>
        <r>
          <rPr>
            <b/>
            <sz val="8"/>
            <rFont val="Tahoma"/>
            <family val="2"/>
          </rPr>
          <t xml:space="preserve">                                                                          TABLE 1.5-1
</t>
        </r>
        <r>
          <rPr>
            <b/>
            <u val="single"/>
            <sz val="8"/>
            <rFont val="Tahoma"/>
            <family val="2"/>
          </rPr>
          <t xml:space="preserve">        Risk Category of Buildings and Other Structures for Flood, Wind, Snow, Earthquake, and Ice Loads        
                                            Use or Occupancy of Buildings and Structures                                         Risk Category </t>
        </r>
        <r>
          <rPr>
            <sz val="8"/>
            <rFont val="Tahoma"/>
            <family val="2"/>
          </rPr>
          <t xml:space="preserve">
</t>
        </r>
        <r>
          <rPr>
            <u val="single"/>
            <sz val="8"/>
            <rFont val="Tahoma"/>
            <family val="2"/>
          </rPr>
          <t xml:space="preserve">Buildings and other structures that represent a low risk to human life in the event of failure.                                       I           </t>
        </r>
        <r>
          <rPr>
            <sz val="8"/>
            <rFont val="Tahoma"/>
            <family val="2"/>
          </rPr>
          <t xml:space="preserve">
</t>
        </r>
        <r>
          <rPr>
            <u val="single"/>
            <sz val="8"/>
            <rFont val="Tahoma"/>
            <family val="2"/>
          </rPr>
          <t xml:space="preserve">All buildings and other structures except those listed in Risk Categories I, III, and IV.                                                 II          </t>
        </r>
        <r>
          <rPr>
            <sz val="8"/>
            <rFont val="Tahoma"/>
            <family val="2"/>
          </rPr>
          <t xml:space="preserve">
Buildings and other structures, the failure of which could pose a substantial risk to human life.                                  
Buildings and other structures, not included in Risk Category IV, with potential to cause a substantial
economic impact and/or mass disruption of day-to-day civilian life in the event of failure.
                                                                                                                                                                                        III
Buildings and other structures not included in Risk Category IV (including, but not limited to, facilities that
manufacture, process, handle, store, use, or dispose of such substances as hazardous fuels, hazardous
chemicals, hazardous waste, or explosives) containing toxic or explosive substances where their quantity
exceeds a threshold quantity established by the authority having jurisdiction and is sufficient to pose a 
</t>
        </r>
        <r>
          <rPr>
            <u val="single"/>
            <sz val="8"/>
            <rFont val="Tahoma"/>
            <family val="2"/>
          </rPr>
          <t xml:space="preserve">threat to the public if released.                                                                                                                                                   </t>
        </r>
        <r>
          <rPr>
            <sz val="8"/>
            <rFont val="Tahoma"/>
            <family val="2"/>
          </rPr>
          <t xml:space="preserve">
Buildings and other structures designated as essential facilities.
Buildings and other structures, the failure of which could pose a substantial hazard to the community.
Buildings and other structures (including, but not limited to, facilities that manufacture, process, handle,                  IV   
store, use, or dispose of such substances as hazardous fuels, hazardous chemicals, or hazardous waste) 
containing sufficient quantities of highly toxic substances where the quantity exceeds a threshold quantity 
established by the authority having jurisdiction to be dangerous to the public if released and is sufficient to 
pose a threat to the public if released.</t>
        </r>
        <r>
          <rPr>
            <vertAlign val="superscript"/>
            <sz val="8"/>
            <rFont val="Tahoma"/>
            <family val="2"/>
          </rPr>
          <t>a</t>
        </r>
        <r>
          <rPr>
            <vertAlign val="subscript"/>
            <sz val="8"/>
            <rFont val="Tahoma"/>
            <family val="2"/>
          </rPr>
          <t xml:space="preserve">
</t>
        </r>
        <r>
          <rPr>
            <sz val="8"/>
            <rFont val="Tahoma"/>
            <family val="2"/>
          </rPr>
          <t xml:space="preserve">
</t>
        </r>
        <r>
          <rPr>
            <u val="single"/>
            <sz val="8"/>
            <rFont val="Tahoma"/>
            <family val="2"/>
          </rPr>
          <t xml:space="preserve">Buildings and other structures required to maintain the functionality of other Risk Category IV structures.                             </t>
        </r>
        <r>
          <rPr>
            <sz val="8"/>
            <rFont val="Tahoma"/>
            <family val="2"/>
          </rPr>
          <t xml:space="preserve">
</t>
        </r>
        <r>
          <rPr>
            <vertAlign val="superscript"/>
            <sz val="8"/>
            <rFont val="Tahoma"/>
            <family val="2"/>
          </rPr>
          <t>a</t>
        </r>
        <r>
          <rPr>
            <sz val="8"/>
            <rFont val="Tahoma"/>
            <family val="2"/>
          </rPr>
          <t>Buildings and other structures containing toxic, highly toxic, or explosive substances shall be eligible for classification 
to a lower Risk Category if it can be demonstrated to the satisfaction of the authority having jurisdiction by a hazard assessment as described in Section 1.5.2 that a release of the substances is commensurate with the risk associated 
with that Risk Category.</t>
        </r>
      </text>
    </comment>
    <comment ref="C28" authorId="3">
      <text>
        <r>
          <rPr>
            <b/>
            <sz val="8"/>
            <rFont val="Tahoma"/>
            <family val="2"/>
          </rPr>
          <t xml:space="preserve">                        TABLE 1.5-2
</t>
        </r>
        <r>
          <rPr>
            <b/>
            <u val="single"/>
            <sz val="8"/>
            <rFont val="Tahoma"/>
            <family val="2"/>
          </rPr>
          <t>IMPORTANCE FACTOR, Ii, (ICE LOADS)</t>
        </r>
        <r>
          <rPr>
            <u val="single"/>
            <sz val="8"/>
            <rFont val="Tahoma"/>
            <family val="2"/>
          </rPr>
          <t xml:space="preserve">
Risk Category*                                           I    
</t>
        </r>
        <r>
          <rPr>
            <sz val="8"/>
            <rFont val="Tahoma"/>
            <family val="2"/>
          </rPr>
          <t xml:space="preserve">        I                                                        0.8
       II                                                        1.0
       III                                                     1.25
       IV                                                      1.25
*See Section 1.5 and Table 1.5-1.
</t>
        </r>
      </text>
    </comment>
  </commentList>
</comments>
</file>

<file path=xl/comments3.xml><?xml version="1.0" encoding="utf-8"?>
<comments xmlns="http://schemas.openxmlformats.org/spreadsheetml/2006/main">
  <authors>
    <author> </author>
    <author>Alex Tomanovich</author>
    <author>Bob Dalpiaz</author>
    <author>Jeff Allen</author>
  </authors>
  <commentList>
    <comment ref="V4" authorId="0">
      <text>
        <r>
          <rPr>
            <u val="single"/>
            <sz val="10"/>
            <rFont val="Arial"/>
            <family val="2"/>
          </rPr>
          <t>Reference:</t>
        </r>
        <r>
          <rPr>
            <sz val="10"/>
            <rFont val="Arial"/>
            <family val="2"/>
          </rPr>
          <t xml:space="preserve">
The shapes contained in this database are taken from the AISC Version 13.0 "Shapes Database" CD-ROM Version (12/2005), as well as those listed in the AISC 13th Edition Manual of Steel Construction (12/2005).</t>
        </r>
      </text>
    </comment>
    <comment ref="C10" authorId="1">
      <text>
        <r>
          <rPr>
            <b/>
            <sz val="8"/>
            <rFont val="Tahoma"/>
            <family val="2"/>
          </rPr>
          <t xml:space="preserve">                                                                          TABLE 1.5-1
</t>
        </r>
        <r>
          <rPr>
            <b/>
            <u val="single"/>
            <sz val="8"/>
            <rFont val="Tahoma"/>
            <family val="2"/>
          </rPr>
          <t xml:space="preserve">        Risk Category of Buildings and Other Structures for Flood, Wind, Snow, Earthquake, and Ice Loads        
                                            Use or Occupancy of Buildings and Structures                                         Risk Category </t>
        </r>
        <r>
          <rPr>
            <sz val="8"/>
            <rFont val="Tahoma"/>
            <family val="2"/>
          </rPr>
          <t xml:space="preserve">
</t>
        </r>
        <r>
          <rPr>
            <u val="single"/>
            <sz val="8"/>
            <rFont val="Tahoma"/>
            <family val="2"/>
          </rPr>
          <t xml:space="preserve">Buildings and other structures that represent a low risk to human life in the event of failure.                                       I           </t>
        </r>
        <r>
          <rPr>
            <sz val="8"/>
            <rFont val="Tahoma"/>
            <family val="2"/>
          </rPr>
          <t xml:space="preserve">
</t>
        </r>
        <r>
          <rPr>
            <u val="single"/>
            <sz val="8"/>
            <rFont val="Tahoma"/>
            <family val="2"/>
          </rPr>
          <t xml:space="preserve">All buildings and other structures except those listed in Risk Categories I, III, and IV.                                                 II          </t>
        </r>
        <r>
          <rPr>
            <sz val="8"/>
            <rFont val="Tahoma"/>
            <family val="2"/>
          </rPr>
          <t xml:space="preserve">
Buildings and other structures, the failure of which could pose a substantial risk to human life.                                  
Buildings and other structures, not included in Risk Category IV, with potential to cause a substantial
economic impact and/or mass disruption of day-to-day civilian life in the event of failure.
                                                                                                                                                                                        III
Buildings and other structures not included in Risk Category IV (including, but not limited to, facilities that
manufacture, process, handle, store, use, or dispose of such substances as hazardous fuels, hazardous
chemicals, hazardous waste, or explosives) containing toxic or explosive substances where their quantity
exceeds a threshold quantity established by the authority having jurisdiction and is sufficient to pose a 
</t>
        </r>
        <r>
          <rPr>
            <u val="single"/>
            <sz val="8"/>
            <rFont val="Tahoma"/>
            <family val="2"/>
          </rPr>
          <t xml:space="preserve">threat to the public if released.                                                                                                                                                   </t>
        </r>
        <r>
          <rPr>
            <sz val="8"/>
            <rFont val="Tahoma"/>
            <family val="2"/>
          </rPr>
          <t xml:space="preserve">
Buildings and other structures designated as essential facilities.
Buildings and other structures, the failure of which could pose a substantial hazard to the community.
Buildings and other structures (including, but not limited to, facilities that manufacture, process, handle,                  IV   
store, use, or dispose of such substances as hazardous fuels, hazardous chemicals, or hazardous waste) 
containing sufficient quantities of highly toxic substances where the quantity exceeds a threshold quantity 
established by the authority having jurisdiction to be dangerous to the public if released and is sufficient to 
pose a threat to the public if released.</t>
        </r>
        <r>
          <rPr>
            <vertAlign val="superscript"/>
            <sz val="8"/>
            <rFont val="Tahoma"/>
            <family val="2"/>
          </rPr>
          <t>a</t>
        </r>
        <r>
          <rPr>
            <vertAlign val="subscript"/>
            <sz val="8"/>
            <rFont val="Tahoma"/>
            <family val="2"/>
          </rPr>
          <t xml:space="preserve">
</t>
        </r>
        <r>
          <rPr>
            <sz val="8"/>
            <rFont val="Tahoma"/>
            <family val="2"/>
          </rPr>
          <t xml:space="preserve">
</t>
        </r>
        <r>
          <rPr>
            <u val="single"/>
            <sz val="8"/>
            <rFont val="Tahoma"/>
            <family val="2"/>
          </rPr>
          <t xml:space="preserve">Buildings and other structures required to maintain the functionality of other Risk Category IV structures.                             </t>
        </r>
        <r>
          <rPr>
            <sz val="8"/>
            <rFont val="Tahoma"/>
            <family val="2"/>
          </rPr>
          <t xml:space="preserve">
</t>
        </r>
        <r>
          <rPr>
            <vertAlign val="superscript"/>
            <sz val="8"/>
            <rFont val="Tahoma"/>
            <family val="2"/>
          </rPr>
          <t>a</t>
        </r>
        <r>
          <rPr>
            <sz val="8"/>
            <rFont val="Tahoma"/>
            <family val="2"/>
          </rPr>
          <t>Buildings and other structures containing toxic, highly toxic, or explosive substances shall be eligible for classification 
to a lower Risk Category if it can be demonstrated to the satisfaction of the authority having jurisdiction by a hazard assessment as described in Section 1.5.2 that a release of the substances is commensurate with the risk associated 
with that Risk Category.</t>
        </r>
      </text>
    </comment>
    <comment ref="C12" authorId="2">
      <text>
        <r>
          <rPr>
            <sz val="8"/>
            <rFont val="Tahoma"/>
            <family val="2"/>
          </rPr>
          <t>The</t>
        </r>
        <r>
          <rPr>
            <b/>
            <sz val="8"/>
            <rFont val="Tahoma"/>
            <family val="2"/>
          </rPr>
          <t xml:space="preserve"> Topographic Factor, Kzt</t>
        </r>
        <r>
          <rPr>
            <sz val="8"/>
            <rFont val="Tahoma"/>
            <family val="2"/>
          </rPr>
          <t>, accounts for effect of wind speed-up over isolated hills and escarpments (</t>
        </r>
        <r>
          <rPr>
            <b/>
            <sz val="8"/>
            <rFont val="Tahoma"/>
            <family val="2"/>
          </rPr>
          <t>Sect. 26.8</t>
        </r>
        <r>
          <rPr>
            <sz val="8"/>
            <rFont val="Tahoma"/>
            <family val="2"/>
          </rPr>
          <t xml:space="preserve"> and </t>
        </r>
        <r>
          <rPr>
            <b/>
            <sz val="8"/>
            <rFont val="Tahoma"/>
            <family val="2"/>
          </rPr>
          <t>Fig. 26.8-1</t>
        </r>
        <r>
          <rPr>
            <sz val="8"/>
            <rFont val="Tahoma"/>
            <family val="2"/>
          </rPr>
          <t xml:space="preserve">).
</t>
        </r>
        <r>
          <rPr>
            <b/>
            <sz val="8"/>
            <rFont val="Tahoma"/>
            <family val="2"/>
          </rPr>
          <t>Kzt = (1+K1*K2*K3)^2</t>
        </r>
        <r>
          <rPr>
            <sz val="8"/>
            <rFont val="Tahoma"/>
            <family val="2"/>
          </rPr>
          <t xml:space="preserve">   (Eq. 26.8-1), where:
H   = height of hill or escarpment relative to the upwind terrain, in feet.
Lh  = Distance upwind of crest to where the difference in ground elevation is    
         half the height of hill or escarpment, in feet.
K1 = factor to account for shape of topographic feature and maximum   
        speed-up effect.
K2 = factor to account for reduction in speed-up with distance upwind or     
        downwind of crest.
K3 = factor to account for reduction in speed-up with height above local terrain.
x = distance (upwind or downwind) from the crest to the building site, in feet.
z = height above local ground level, in feet.
</t>
        </r>
        <r>
          <rPr>
            <b/>
            <sz val="8"/>
            <rFont val="Tahoma"/>
            <family val="2"/>
          </rPr>
          <t>The effect of wind speed-up shall not be required to be considered (Kzt = 1.0) when H/Lh &lt; 0.2, or H &lt; 15' for Exposures 'C' and 'D', or H &lt; 60' for Exposure 'B'.</t>
        </r>
      </text>
    </comment>
    <comment ref="C28" authorId="3">
      <text>
        <r>
          <rPr>
            <b/>
            <sz val="8"/>
            <rFont val="Tahoma"/>
            <family val="2"/>
          </rPr>
          <t xml:space="preserve">                        TABLE 1.5-2
</t>
        </r>
        <r>
          <rPr>
            <b/>
            <u val="single"/>
            <sz val="8"/>
            <rFont val="Tahoma"/>
            <family val="2"/>
          </rPr>
          <t>IMPORTANCE FACTOR, Ii, (ICE LOADS)</t>
        </r>
        <r>
          <rPr>
            <u val="single"/>
            <sz val="8"/>
            <rFont val="Tahoma"/>
            <family val="2"/>
          </rPr>
          <t xml:space="preserve">
Risk Category*                                           I    
</t>
        </r>
        <r>
          <rPr>
            <sz val="8"/>
            <rFont val="Tahoma"/>
            <family val="2"/>
          </rPr>
          <t xml:space="preserve">        I                                                        0.8
       II                                                        1.0
       III                                                     1.25
       IV                                                      1.25
*See Section 1.5 and Table 1.5-1.
</t>
        </r>
      </text>
    </comment>
    <comment ref="AB1" authorId="0">
      <text>
        <r>
          <rPr>
            <sz val="8"/>
            <rFont val="Tahoma"/>
            <family val="2"/>
          </rPr>
          <t xml:space="preserve">              "</t>
        </r>
        <r>
          <rPr>
            <b/>
            <sz val="8"/>
            <rFont val="Tahoma"/>
            <family val="2"/>
          </rPr>
          <t>ASCE710I.xls</t>
        </r>
        <r>
          <rPr>
            <sz val="8"/>
            <rFont val="Tahoma"/>
            <family val="2"/>
          </rPr>
          <t>"</t>
        </r>
        <r>
          <rPr>
            <b/>
            <sz val="8"/>
            <rFont val="Tahoma"/>
            <family val="2"/>
          </rPr>
          <t xml:space="preserve">
</t>
        </r>
        <r>
          <rPr>
            <sz val="8"/>
            <rFont val="Tahoma"/>
            <family val="2"/>
          </rPr>
          <t>written by: Alex Tomanovich, P.E.</t>
        </r>
      </text>
    </comment>
  </commentList>
</comments>
</file>

<file path=xl/comments4.xml><?xml version="1.0" encoding="utf-8"?>
<comments xmlns="http://schemas.openxmlformats.org/spreadsheetml/2006/main">
  <authors>
    <author> </author>
    <author>Alex Tomanovich</author>
    <author>Bob Dalpiaz</author>
    <author>Jeff Allen</author>
  </authors>
  <commentList>
    <comment ref="V4" authorId="0">
      <text>
        <r>
          <rPr>
            <u val="single"/>
            <sz val="10"/>
            <rFont val="Arial"/>
            <family val="2"/>
          </rPr>
          <t>Reference:</t>
        </r>
        <r>
          <rPr>
            <sz val="10"/>
            <rFont val="Arial"/>
            <family val="2"/>
          </rPr>
          <t xml:space="preserve">
The shapes contained in this database are taken from the AISC Version 13.0 "Shapes Database" CD-ROM Version (12/2005), as well as those listed in the AISC 13th Edition Manual of Steel Construction (12/2005).</t>
        </r>
      </text>
    </comment>
    <comment ref="C10" authorId="1">
      <text>
        <r>
          <rPr>
            <b/>
            <sz val="8"/>
            <rFont val="Tahoma"/>
            <family val="2"/>
          </rPr>
          <t xml:space="preserve">                                                                          TABLE 1.5-1
</t>
        </r>
        <r>
          <rPr>
            <b/>
            <u val="single"/>
            <sz val="8"/>
            <rFont val="Tahoma"/>
            <family val="2"/>
          </rPr>
          <t xml:space="preserve">        Risk Category of Buildings and Other Structures for Flood, Wind, Snow, Earthquake, and Ice Loads        
                                            Use or Occupancy of Buildings and Structures                                         Risk Category </t>
        </r>
        <r>
          <rPr>
            <sz val="8"/>
            <rFont val="Tahoma"/>
            <family val="2"/>
          </rPr>
          <t xml:space="preserve">
</t>
        </r>
        <r>
          <rPr>
            <u val="single"/>
            <sz val="8"/>
            <rFont val="Tahoma"/>
            <family val="2"/>
          </rPr>
          <t xml:space="preserve">Buildings and other structures that represent a low risk to human life in the event of failure.                                       I           </t>
        </r>
        <r>
          <rPr>
            <sz val="8"/>
            <rFont val="Tahoma"/>
            <family val="2"/>
          </rPr>
          <t xml:space="preserve">
</t>
        </r>
        <r>
          <rPr>
            <u val="single"/>
            <sz val="8"/>
            <rFont val="Tahoma"/>
            <family val="2"/>
          </rPr>
          <t xml:space="preserve">All buildings and other structures except those listed in Risk Categories I, III, and IV.                                                 II          </t>
        </r>
        <r>
          <rPr>
            <sz val="8"/>
            <rFont val="Tahoma"/>
            <family val="2"/>
          </rPr>
          <t xml:space="preserve">
Buildings and other structures, the failure of which could pose a substantial risk to human life.                                  
Buildings and other structures, not included in Risk Category IV, with potential to cause a substantial
economic impact and/or mass disruption of day-to-day civilian life in the event of failure.
                                                                                                                                                                                        III
Buildings and other structures not included in Risk Category IV (including, but not limited to, facilities that
manufacture, process, handle, store, use, or dispose of such substances as hazardous fuels, hazardous
chemicals, hazardous waste, or explosives) containing toxic or explosive substances where their quantity
exceeds a threshold quantity established by the authority having jurisdiction and is sufficient to pose a 
</t>
        </r>
        <r>
          <rPr>
            <u val="single"/>
            <sz val="8"/>
            <rFont val="Tahoma"/>
            <family val="2"/>
          </rPr>
          <t xml:space="preserve">threat to the public if released.                                                                                                                                                   </t>
        </r>
        <r>
          <rPr>
            <sz val="8"/>
            <rFont val="Tahoma"/>
            <family val="2"/>
          </rPr>
          <t xml:space="preserve">
Buildings and other structures designated as essential facilities.
Buildings and other structures, the failure of which could pose a substantial hazard to the community.
Buildings and other structures (including, but not limited to, facilities that manufacture, process, handle,                  IV   
store, use, or dispose of such substances as hazardous fuels, hazardous chemicals, or hazardous waste) 
containing sufficient quantities of highly toxic substances where the quantity exceeds a threshold quantity 
established by the authority having jurisdiction to be dangerous to the public if released and is sufficient to 
pose a threat to the public if released.</t>
        </r>
        <r>
          <rPr>
            <vertAlign val="superscript"/>
            <sz val="8"/>
            <rFont val="Tahoma"/>
            <family val="2"/>
          </rPr>
          <t>a</t>
        </r>
        <r>
          <rPr>
            <vertAlign val="subscript"/>
            <sz val="8"/>
            <rFont val="Tahoma"/>
            <family val="2"/>
          </rPr>
          <t xml:space="preserve">
</t>
        </r>
        <r>
          <rPr>
            <sz val="8"/>
            <rFont val="Tahoma"/>
            <family val="2"/>
          </rPr>
          <t xml:space="preserve">
</t>
        </r>
        <r>
          <rPr>
            <u val="single"/>
            <sz val="8"/>
            <rFont val="Tahoma"/>
            <family val="2"/>
          </rPr>
          <t xml:space="preserve">Buildings and other structures required to maintain the functionality of other Risk Category IV structures.                             </t>
        </r>
        <r>
          <rPr>
            <sz val="8"/>
            <rFont val="Tahoma"/>
            <family val="2"/>
          </rPr>
          <t xml:space="preserve">
</t>
        </r>
        <r>
          <rPr>
            <vertAlign val="superscript"/>
            <sz val="8"/>
            <rFont val="Tahoma"/>
            <family val="2"/>
          </rPr>
          <t>a</t>
        </r>
        <r>
          <rPr>
            <sz val="8"/>
            <rFont val="Tahoma"/>
            <family val="2"/>
          </rPr>
          <t>Buildings and other structures containing toxic, highly toxic, or explosive substances shall be eligible for classification 
to a lower Risk Category if it can be demonstrated to the satisfaction of the authority having jurisdiction by a hazard assessment as described in Section 1.5.2 that a release of the substances is commensurate with the risk associated 
with that Risk Category.</t>
        </r>
      </text>
    </comment>
    <comment ref="C12" authorId="2">
      <text>
        <r>
          <rPr>
            <sz val="8"/>
            <rFont val="Tahoma"/>
            <family val="2"/>
          </rPr>
          <t>The</t>
        </r>
        <r>
          <rPr>
            <b/>
            <sz val="8"/>
            <rFont val="Tahoma"/>
            <family val="2"/>
          </rPr>
          <t xml:space="preserve"> Topographic Factor, Kzt</t>
        </r>
        <r>
          <rPr>
            <sz val="8"/>
            <rFont val="Tahoma"/>
            <family val="2"/>
          </rPr>
          <t>, accounts for effect of wind speed-up over isolated hills and escarpments (</t>
        </r>
        <r>
          <rPr>
            <b/>
            <sz val="8"/>
            <rFont val="Tahoma"/>
            <family val="2"/>
          </rPr>
          <t>Sect. 26.8</t>
        </r>
        <r>
          <rPr>
            <sz val="8"/>
            <rFont val="Tahoma"/>
            <family val="2"/>
          </rPr>
          <t xml:space="preserve"> and </t>
        </r>
        <r>
          <rPr>
            <b/>
            <sz val="8"/>
            <rFont val="Tahoma"/>
            <family val="2"/>
          </rPr>
          <t>Fig. 26.8-1</t>
        </r>
        <r>
          <rPr>
            <sz val="8"/>
            <rFont val="Tahoma"/>
            <family val="2"/>
          </rPr>
          <t xml:space="preserve">).
</t>
        </r>
        <r>
          <rPr>
            <b/>
            <sz val="8"/>
            <rFont val="Tahoma"/>
            <family val="2"/>
          </rPr>
          <t>Kzt = (1+K1*K2*K3)^2</t>
        </r>
        <r>
          <rPr>
            <sz val="8"/>
            <rFont val="Tahoma"/>
            <family val="2"/>
          </rPr>
          <t xml:space="preserve">   (Eq. 26.8-1), where:
H   = height of hill or escarpment relative to the upwind terrain, in feet.
Lh  = Distance upwind of crest to where the difference in ground elevation is    
         half the height of hill or escarpment, in feet.
K1 = factor to account for shape of topographic feature and maximum   
        speed-up effect.
K2 = factor to account for reduction in speed-up with distance upwind or     
        downwind of crest.
K3 = factor to account for reduction in speed-up with height above local terrain.
x = distance (upwind or downwind) from the crest to the building site, in feet.
z = height above local ground level, in feet.
</t>
        </r>
        <r>
          <rPr>
            <b/>
            <sz val="8"/>
            <rFont val="Tahoma"/>
            <family val="2"/>
          </rPr>
          <t>The effect of wind speed-up shall not be required to be considered (Kzt = 1.0) when H/Lh &lt; 0.2, or H &lt; 15' for Exposures 'C' and 'D', or H &lt; 60' for Exposure 'B'.</t>
        </r>
      </text>
    </comment>
    <comment ref="C28" authorId="3">
      <text>
        <r>
          <rPr>
            <b/>
            <sz val="8"/>
            <rFont val="Tahoma"/>
            <family val="2"/>
          </rPr>
          <t xml:space="preserve">                        TABLE 1.5-2
</t>
        </r>
        <r>
          <rPr>
            <b/>
            <u val="single"/>
            <sz val="8"/>
            <rFont val="Tahoma"/>
            <family val="2"/>
          </rPr>
          <t>IMPORTANCE FACTOR, Ii, (ICE LOADS)</t>
        </r>
        <r>
          <rPr>
            <u val="single"/>
            <sz val="8"/>
            <rFont val="Tahoma"/>
            <family val="2"/>
          </rPr>
          <t xml:space="preserve">
Risk Category*                                           I    
</t>
        </r>
        <r>
          <rPr>
            <sz val="8"/>
            <rFont val="Tahoma"/>
            <family val="2"/>
          </rPr>
          <t xml:space="preserve">        I                                                        0.8
       II                                                        1.0
       III                                                     1.25
       IV                                                      1.25
*See Section 1.5 and Table 1.5-1.
</t>
        </r>
      </text>
    </comment>
    <comment ref="AB1" authorId="0">
      <text>
        <r>
          <rPr>
            <sz val="8"/>
            <rFont val="Tahoma"/>
            <family val="2"/>
          </rPr>
          <t xml:space="preserve">              "</t>
        </r>
        <r>
          <rPr>
            <b/>
            <sz val="8"/>
            <rFont val="Tahoma"/>
            <family val="2"/>
          </rPr>
          <t>ASCE710I.xls</t>
        </r>
        <r>
          <rPr>
            <sz val="8"/>
            <rFont val="Tahoma"/>
            <family val="2"/>
          </rPr>
          <t>"</t>
        </r>
        <r>
          <rPr>
            <b/>
            <sz val="8"/>
            <rFont val="Tahoma"/>
            <family val="2"/>
          </rPr>
          <t xml:space="preserve">
</t>
        </r>
        <r>
          <rPr>
            <sz val="8"/>
            <rFont val="Tahoma"/>
            <family val="2"/>
          </rPr>
          <t>written by: Alex Tomanovich, P.E.</t>
        </r>
      </text>
    </comment>
  </commentList>
</comments>
</file>

<file path=xl/comments5.xml><?xml version="1.0" encoding="utf-8"?>
<comments xmlns="http://schemas.openxmlformats.org/spreadsheetml/2006/main">
  <authors>
    <author> </author>
    <author>Alex Tomanovich</author>
    <author>Bob Dalpiaz</author>
    <author>Jeff Allen</author>
  </authors>
  <commentList>
    <comment ref="V4" authorId="0">
      <text>
        <r>
          <rPr>
            <u val="single"/>
            <sz val="10"/>
            <rFont val="Arial"/>
            <family val="2"/>
          </rPr>
          <t>Reference:</t>
        </r>
        <r>
          <rPr>
            <sz val="10"/>
            <rFont val="Arial"/>
            <family val="2"/>
          </rPr>
          <t xml:space="preserve">
The shapes contained in this database are taken from the AISC Version 13.0 "Shapes Database" CD-ROM Version (12/2005), as well as those listed in the AISC 13th Edition Manual of Steel Construction (12/2005).</t>
        </r>
      </text>
    </comment>
    <comment ref="C10" authorId="1">
      <text>
        <r>
          <rPr>
            <b/>
            <sz val="8"/>
            <rFont val="Tahoma"/>
            <family val="2"/>
          </rPr>
          <t xml:space="preserve">                                                                          TABLE 1.5-1
</t>
        </r>
        <r>
          <rPr>
            <b/>
            <u val="single"/>
            <sz val="8"/>
            <rFont val="Tahoma"/>
            <family val="2"/>
          </rPr>
          <t xml:space="preserve">        Risk Category of Buildings and Other Structures for Flood, Wind, Snow, Earthquake, and Ice Loads        
                                            Use or Occupancy of Buildings and Structures                                         Risk Category </t>
        </r>
        <r>
          <rPr>
            <sz val="8"/>
            <rFont val="Tahoma"/>
            <family val="2"/>
          </rPr>
          <t xml:space="preserve">
</t>
        </r>
        <r>
          <rPr>
            <u val="single"/>
            <sz val="8"/>
            <rFont val="Tahoma"/>
            <family val="2"/>
          </rPr>
          <t xml:space="preserve">Buildings and other structures that represent a low risk to human life in the event of failure.                                       I           </t>
        </r>
        <r>
          <rPr>
            <sz val="8"/>
            <rFont val="Tahoma"/>
            <family val="2"/>
          </rPr>
          <t xml:space="preserve">
</t>
        </r>
        <r>
          <rPr>
            <u val="single"/>
            <sz val="8"/>
            <rFont val="Tahoma"/>
            <family val="2"/>
          </rPr>
          <t xml:space="preserve">All buildings and other structures except those listed in Risk Categories I, III, and IV.                                                 II          </t>
        </r>
        <r>
          <rPr>
            <sz val="8"/>
            <rFont val="Tahoma"/>
            <family val="2"/>
          </rPr>
          <t xml:space="preserve">
Buildings and other structures, the failure of which could pose a substantial risk to human life.                                  
Buildings and other structures, not included in Risk Category IV, with potential to cause a substantial
economic impact and/or mass disruption of day-to-day civilian life in the event of failure.
                                                                                                                                                                                        III
Buildings and other structures not included in Risk Category IV (including, but not limited to, facilities that
manufacture, process, handle, store, use, or dispose of such substances as hazardous fuels, hazardous
chemicals, hazardous waste, or explosives) containing toxic or explosive substances where their quantity
exceeds a threshold quantity established by the authority having jurisdiction and is sufficient to pose a 
</t>
        </r>
        <r>
          <rPr>
            <u val="single"/>
            <sz val="8"/>
            <rFont val="Tahoma"/>
            <family val="2"/>
          </rPr>
          <t xml:space="preserve">threat to the public if released.                                                                                                                                                   </t>
        </r>
        <r>
          <rPr>
            <sz val="8"/>
            <rFont val="Tahoma"/>
            <family val="2"/>
          </rPr>
          <t xml:space="preserve">
Buildings and other structures designated as essential facilities.
Buildings and other structures, the failure of which could pose a substantial hazard to the community.
Buildings and other structures (including, but not limited to, facilities that manufacture, process, handle,                  IV   
store, use, or dispose of such substances as hazardous fuels, hazardous chemicals, or hazardous waste) 
containing sufficient quantities of highly toxic substances where the quantity exceeds a threshold quantity 
established by the authority having jurisdiction to be dangerous to the public if released and is sufficient to 
pose a threat to the public if released.</t>
        </r>
        <r>
          <rPr>
            <vertAlign val="superscript"/>
            <sz val="8"/>
            <rFont val="Tahoma"/>
            <family val="2"/>
          </rPr>
          <t>a</t>
        </r>
        <r>
          <rPr>
            <vertAlign val="subscript"/>
            <sz val="8"/>
            <rFont val="Tahoma"/>
            <family val="2"/>
          </rPr>
          <t xml:space="preserve">
</t>
        </r>
        <r>
          <rPr>
            <sz val="8"/>
            <rFont val="Tahoma"/>
            <family val="2"/>
          </rPr>
          <t xml:space="preserve">
</t>
        </r>
        <r>
          <rPr>
            <u val="single"/>
            <sz val="8"/>
            <rFont val="Tahoma"/>
            <family val="2"/>
          </rPr>
          <t xml:space="preserve">Buildings and other structures required to maintain the functionality of other Risk Category IV structures.                             </t>
        </r>
        <r>
          <rPr>
            <sz val="8"/>
            <rFont val="Tahoma"/>
            <family val="2"/>
          </rPr>
          <t xml:space="preserve">
</t>
        </r>
        <r>
          <rPr>
            <vertAlign val="superscript"/>
            <sz val="8"/>
            <rFont val="Tahoma"/>
            <family val="2"/>
          </rPr>
          <t>a</t>
        </r>
        <r>
          <rPr>
            <sz val="8"/>
            <rFont val="Tahoma"/>
            <family val="2"/>
          </rPr>
          <t>Buildings and other structures containing toxic, highly toxic, or explosive substances shall be eligible for classification 
to a lower Risk Category if it can be demonstrated to the satisfaction of the authority having jurisdiction by a hazard assessment as described in Section 1.5.2 that a release of the substances is commensurate with the risk associated 
with that Risk Category.</t>
        </r>
      </text>
    </comment>
    <comment ref="C12" authorId="2">
      <text>
        <r>
          <rPr>
            <sz val="8"/>
            <rFont val="Tahoma"/>
            <family val="2"/>
          </rPr>
          <t>The</t>
        </r>
        <r>
          <rPr>
            <b/>
            <sz val="8"/>
            <rFont val="Tahoma"/>
            <family val="2"/>
          </rPr>
          <t xml:space="preserve"> Topographic Factor, Kzt</t>
        </r>
        <r>
          <rPr>
            <sz val="8"/>
            <rFont val="Tahoma"/>
            <family val="2"/>
          </rPr>
          <t>, accounts for effect of wind speed-up over isolated hills and escarpments (</t>
        </r>
        <r>
          <rPr>
            <b/>
            <sz val="8"/>
            <rFont val="Tahoma"/>
            <family val="2"/>
          </rPr>
          <t>Sect. 26.8</t>
        </r>
        <r>
          <rPr>
            <sz val="8"/>
            <rFont val="Tahoma"/>
            <family val="2"/>
          </rPr>
          <t xml:space="preserve"> and </t>
        </r>
        <r>
          <rPr>
            <b/>
            <sz val="8"/>
            <rFont val="Tahoma"/>
            <family val="2"/>
          </rPr>
          <t>Fig. 26.8-1</t>
        </r>
        <r>
          <rPr>
            <sz val="8"/>
            <rFont val="Tahoma"/>
            <family val="2"/>
          </rPr>
          <t xml:space="preserve">).
</t>
        </r>
        <r>
          <rPr>
            <b/>
            <sz val="8"/>
            <rFont val="Tahoma"/>
            <family val="2"/>
          </rPr>
          <t>Kzt = (1+K1*K2*K3)^2</t>
        </r>
        <r>
          <rPr>
            <sz val="8"/>
            <rFont val="Tahoma"/>
            <family val="2"/>
          </rPr>
          <t xml:space="preserve">   (Eq. 26.8-1), where:
H   = height of hill or escarpment relative to the upwind terrain, in feet.
Lh  = Distance upwind of crest to where the difference in ground elevation is    
         half the height of hill or escarpment, in feet.
K1 = factor to account for shape of topographic feature and maximum   
        speed-up effect.
K2 = factor to account for reduction in speed-up with distance upwind or     
        downwind of crest.
K3 = factor to account for reduction in speed-up with height above local terrain.
x = distance (upwind or downwind) from the crest to the building site, in feet.
z = height above local ground level, in feet.
</t>
        </r>
        <r>
          <rPr>
            <b/>
            <sz val="8"/>
            <rFont val="Tahoma"/>
            <family val="2"/>
          </rPr>
          <t>The effect of wind speed-up shall not be required to be considered (Kzt = 1.0) when H/Lh &lt; 0.2, or H &lt; 15' for Exposures 'C' and 'D', or H &lt; 60' for Exposure 'B'.</t>
        </r>
      </text>
    </comment>
    <comment ref="C27" authorId="3">
      <text>
        <r>
          <rPr>
            <b/>
            <sz val="8"/>
            <rFont val="Tahoma"/>
            <family val="2"/>
          </rPr>
          <t xml:space="preserve">                        TABLE 1.5-2
</t>
        </r>
        <r>
          <rPr>
            <b/>
            <u val="single"/>
            <sz val="8"/>
            <rFont val="Tahoma"/>
            <family val="2"/>
          </rPr>
          <t>IMPORTANCE FACTOR, Ii, (ICE LOADS)</t>
        </r>
        <r>
          <rPr>
            <u val="single"/>
            <sz val="8"/>
            <rFont val="Tahoma"/>
            <family val="2"/>
          </rPr>
          <t xml:space="preserve">
Risk Category*                                           I    
</t>
        </r>
        <r>
          <rPr>
            <sz val="8"/>
            <rFont val="Tahoma"/>
            <family val="2"/>
          </rPr>
          <t xml:space="preserve">        I                                                        0.8
       II                                                        1.0
       III                                                     1.25
       IV                                                      1.25
*See Section 1.5 and Table 1.5-1.
</t>
        </r>
      </text>
    </comment>
    <comment ref="AA1" authorId="0">
      <text>
        <r>
          <rPr>
            <sz val="8"/>
            <rFont val="Tahoma"/>
            <family val="2"/>
          </rPr>
          <t xml:space="preserve">              "</t>
        </r>
        <r>
          <rPr>
            <b/>
            <sz val="8"/>
            <rFont val="Tahoma"/>
            <family val="2"/>
          </rPr>
          <t>ASCE710I.xls</t>
        </r>
        <r>
          <rPr>
            <sz val="8"/>
            <rFont val="Tahoma"/>
            <family val="2"/>
          </rPr>
          <t>"</t>
        </r>
        <r>
          <rPr>
            <b/>
            <sz val="8"/>
            <rFont val="Tahoma"/>
            <family val="2"/>
          </rPr>
          <t xml:space="preserve">
</t>
        </r>
        <r>
          <rPr>
            <sz val="8"/>
            <rFont val="Tahoma"/>
            <family val="2"/>
          </rPr>
          <t>written by: Alex Tomanovich, P.E.</t>
        </r>
      </text>
    </comment>
  </commentList>
</comments>
</file>

<file path=xl/comments6.xml><?xml version="1.0" encoding="utf-8"?>
<comments xmlns="http://schemas.openxmlformats.org/spreadsheetml/2006/main">
  <authors>
    <author> </author>
    <author>Alex Tomanovich</author>
    <author>Bob Dalpiaz</author>
    <author>Jeff Allen</author>
  </authors>
  <commentList>
    <comment ref="W4" authorId="0">
      <text>
        <r>
          <rPr>
            <u val="single"/>
            <sz val="10"/>
            <rFont val="Arial"/>
            <family val="2"/>
          </rPr>
          <t>Reference:</t>
        </r>
        <r>
          <rPr>
            <sz val="10"/>
            <rFont val="Arial"/>
            <family val="2"/>
          </rPr>
          <t xml:space="preserve">
The shapes contained in this database are taken from the AISC Version 13.0 "Shapes Database" CD-ROM Version (12/2005), as well as those listed in the AISC 13th Edition Manual of Steel Construction (12/2005).</t>
        </r>
      </text>
    </comment>
    <comment ref="C10" authorId="1">
      <text>
        <r>
          <rPr>
            <b/>
            <sz val="8"/>
            <rFont val="Tahoma"/>
            <family val="2"/>
          </rPr>
          <t xml:space="preserve">                                                                          TABLE 1.5-1
</t>
        </r>
        <r>
          <rPr>
            <b/>
            <u val="single"/>
            <sz val="8"/>
            <rFont val="Tahoma"/>
            <family val="2"/>
          </rPr>
          <t xml:space="preserve">        Risk Category of Buildings and Other Structures for Flood, Wind, Snow, Earthquake, and Ice Loads        
                                            Use or Occupancy of Buildings and Structures                                         Risk Category </t>
        </r>
        <r>
          <rPr>
            <sz val="8"/>
            <rFont val="Tahoma"/>
            <family val="2"/>
          </rPr>
          <t xml:space="preserve">
</t>
        </r>
        <r>
          <rPr>
            <u val="single"/>
            <sz val="8"/>
            <rFont val="Tahoma"/>
            <family val="2"/>
          </rPr>
          <t xml:space="preserve">Buildings and other structures that represent a low risk to human life in the event of failure.                                       I           </t>
        </r>
        <r>
          <rPr>
            <sz val="8"/>
            <rFont val="Tahoma"/>
            <family val="2"/>
          </rPr>
          <t xml:space="preserve">
</t>
        </r>
        <r>
          <rPr>
            <u val="single"/>
            <sz val="8"/>
            <rFont val="Tahoma"/>
            <family val="2"/>
          </rPr>
          <t xml:space="preserve">All buildings and other structures except those listed in Risk Categories I, III, and IV.                                                 II          </t>
        </r>
        <r>
          <rPr>
            <sz val="8"/>
            <rFont val="Tahoma"/>
            <family val="2"/>
          </rPr>
          <t xml:space="preserve">
Buildings and other structures, the failure of which could pose a substantial risk to human life.                                  
Buildings and other structures, not included in Risk Category IV, with potential to cause a substantial
economic impact and/or mass disruption of day-to-day civilian life in the event of failure.
                                                                                                                                                                                        III
Buildings and other structures not included in Risk Category IV (including, but not limited to, facilities that
manufacture, process, handle, store, use, or dispose of such substances as hazardous fuels, hazardous
chemicals, hazardous waste, or explosives) containing toxic or explosive substances where their quantity
exceeds a threshold quantity established by the authority having jurisdiction and is sufficient to pose a 
</t>
        </r>
        <r>
          <rPr>
            <u val="single"/>
            <sz val="8"/>
            <rFont val="Tahoma"/>
            <family val="2"/>
          </rPr>
          <t xml:space="preserve">threat to the public if released.                                                                                                                                                   </t>
        </r>
        <r>
          <rPr>
            <sz val="8"/>
            <rFont val="Tahoma"/>
            <family val="2"/>
          </rPr>
          <t xml:space="preserve">
Buildings and other structures designated as essential facilities.
Buildings and other structures, the failure of which could pose a substantial hazard to the community.
Buildings and other structures (including, but not limited to, facilities that manufacture, process, handle,                  IV   
store, use, or dispose of such substances as hazardous fuels, hazardous chemicals, or hazardous waste) 
containing sufficient quantities of highly toxic substances where the quantity exceeds a threshold quantity 
established by the authority having jurisdiction to be dangerous to the public if released and is sufficient to 
pose a threat to the public if released.</t>
        </r>
        <r>
          <rPr>
            <vertAlign val="superscript"/>
            <sz val="8"/>
            <rFont val="Tahoma"/>
            <family val="2"/>
          </rPr>
          <t>a</t>
        </r>
        <r>
          <rPr>
            <vertAlign val="subscript"/>
            <sz val="8"/>
            <rFont val="Tahoma"/>
            <family val="2"/>
          </rPr>
          <t xml:space="preserve">
</t>
        </r>
        <r>
          <rPr>
            <sz val="8"/>
            <rFont val="Tahoma"/>
            <family val="2"/>
          </rPr>
          <t xml:space="preserve">
</t>
        </r>
        <r>
          <rPr>
            <u val="single"/>
            <sz val="8"/>
            <rFont val="Tahoma"/>
            <family val="2"/>
          </rPr>
          <t xml:space="preserve">Buildings and other structures required to maintain the functionality of other Risk Category IV structures.                             </t>
        </r>
        <r>
          <rPr>
            <sz val="8"/>
            <rFont val="Tahoma"/>
            <family val="2"/>
          </rPr>
          <t xml:space="preserve">
</t>
        </r>
        <r>
          <rPr>
            <vertAlign val="superscript"/>
            <sz val="8"/>
            <rFont val="Tahoma"/>
            <family val="2"/>
          </rPr>
          <t>a</t>
        </r>
        <r>
          <rPr>
            <sz val="8"/>
            <rFont val="Tahoma"/>
            <family val="2"/>
          </rPr>
          <t>Buildings and other structures containing toxic, highly toxic, or explosive substances shall be eligible for classification 
to a lower Risk Category if it can be demonstrated to the satisfaction of the authority having jurisdiction by a hazard assessment as described in Section 1.5.2 that a release of the substances is commensurate with the risk associated 
with that Risk Category.</t>
        </r>
      </text>
    </comment>
    <comment ref="C12" authorId="2">
      <text>
        <r>
          <rPr>
            <sz val="8"/>
            <rFont val="Tahoma"/>
            <family val="2"/>
          </rPr>
          <t>The</t>
        </r>
        <r>
          <rPr>
            <b/>
            <sz val="8"/>
            <rFont val="Tahoma"/>
            <family val="2"/>
          </rPr>
          <t xml:space="preserve"> Topographic Factor, Kzt</t>
        </r>
        <r>
          <rPr>
            <sz val="8"/>
            <rFont val="Tahoma"/>
            <family val="2"/>
          </rPr>
          <t>, accounts for effect of wind speed-up over isolated hills and escarpments (</t>
        </r>
        <r>
          <rPr>
            <b/>
            <sz val="8"/>
            <rFont val="Tahoma"/>
            <family val="2"/>
          </rPr>
          <t>Sect. 26.8</t>
        </r>
        <r>
          <rPr>
            <sz val="8"/>
            <rFont val="Tahoma"/>
            <family val="2"/>
          </rPr>
          <t xml:space="preserve"> and </t>
        </r>
        <r>
          <rPr>
            <b/>
            <sz val="8"/>
            <rFont val="Tahoma"/>
            <family val="2"/>
          </rPr>
          <t>Fig. 26.8-1</t>
        </r>
        <r>
          <rPr>
            <sz val="8"/>
            <rFont val="Tahoma"/>
            <family val="2"/>
          </rPr>
          <t xml:space="preserve">).
</t>
        </r>
        <r>
          <rPr>
            <b/>
            <sz val="8"/>
            <rFont val="Tahoma"/>
            <family val="2"/>
          </rPr>
          <t>Kzt = (1+K1*K2*K3)^2</t>
        </r>
        <r>
          <rPr>
            <sz val="8"/>
            <rFont val="Tahoma"/>
            <family val="2"/>
          </rPr>
          <t xml:space="preserve">   (Eq. 26.8-1), where:
H   = height of hill or escarpment relative to the upwind terrain, in feet.
Lh  = Distance upwind of crest to where the difference in ground elevation is    
         half the height of hill or escarpment, in feet.
K1 = factor to account for shape of topographic feature and maximum   
        speed-up effect.
K2 = factor to account for reduction in speed-up with distance upwind or     
        downwind of crest.
K3 = factor to account for reduction in speed-up with height above local terrain.
x = distance (upwind or downwind) from the crest to the building site, in feet.
z = height above local ground level, in feet.
</t>
        </r>
        <r>
          <rPr>
            <b/>
            <sz val="8"/>
            <rFont val="Tahoma"/>
            <family val="2"/>
          </rPr>
          <t>The effect of wind speed-up shall not be required to be considered (Kzt = 1.0) when H/Lh &lt; 0.2, or H &lt; 15' for Exposures 'C' and 'D', or H &lt; 60' for Exposure 'B'.</t>
        </r>
      </text>
    </comment>
    <comment ref="C29" authorId="3">
      <text>
        <r>
          <rPr>
            <b/>
            <sz val="8"/>
            <rFont val="Tahoma"/>
            <family val="2"/>
          </rPr>
          <t xml:space="preserve">                        TABLE 1.5-2
</t>
        </r>
        <r>
          <rPr>
            <b/>
            <u val="single"/>
            <sz val="8"/>
            <rFont val="Tahoma"/>
            <family val="2"/>
          </rPr>
          <t>IMPORTANCE FACTOR, Ii, (ICE LOADS)</t>
        </r>
        <r>
          <rPr>
            <u val="single"/>
            <sz val="8"/>
            <rFont val="Tahoma"/>
            <family val="2"/>
          </rPr>
          <t xml:space="preserve">
Risk Category*                                           I    
</t>
        </r>
        <r>
          <rPr>
            <sz val="8"/>
            <rFont val="Tahoma"/>
            <family val="2"/>
          </rPr>
          <t xml:space="preserve">        I                                                        0.8
       II                                                        1.0
       III                                                     1.25
       IV                                                      1.25
*See Section 1.5 and Table 1.5-1.
</t>
        </r>
      </text>
    </comment>
    <comment ref="AD1" authorId="0">
      <text>
        <r>
          <rPr>
            <sz val="8"/>
            <rFont val="Tahoma"/>
            <family val="2"/>
          </rPr>
          <t xml:space="preserve">              "</t>
        </r>
        <r>
          <rPr>
            <b/>
            <sz val="8"/>
            <rFont val="Tahoma"/>
            <family val="2"/>
          </rPr>
          <t>ASCE710I.xls</t>
        </r>
        <r>
          <rPr>
            <sz val="8"/>
            <rFont val="Tahoma"/>
            <family val="2"/>
          </rPr>
          <t>"</t>
        </r>
        <r>
          <rPr>
            <b/>
            <sz val="8"/>
            <rFont val="Tahoma"/>
            <family val="2"/>
          </rPr>
          <t xml:space="preserve">
</t>
        </r>
        <r>
          <rPr>
            <sz val="8"/>
            <rFont val="Tahoma"/>
            <family val="2"/>
          </rPr>
          <t>written by: Alex Tomanovich, P.E.</t>
        </r>
      </text>
    </comment>
  </commentList>
</comments>
</file>

<file path=xl/comments7.xml><?xml version="1.0" encoding="utf-8"?>
<comments xmlns="http://schemas.openxmlformats.org/spreadsheetml/2006/main">
  <authors>
    <author> </author>
    <author>Alex Tomanovich</author>
    <author>Bob Dalpiaz</author>
    <author>Jeff Allen</author>
  </authors>
  <commentList>
    <comment ref="V4" authorId="0">
      <text>
        <r>
          <rPr>
            <u val="single"/>
            <sz val="10"/>
            <rFont val="Arial"/>
            <family val="2"/>
          </rPr>
          <t>Reference:</t>
        </r>
        <r>
          <rPr>
            <sz val="10"/>
            <rFont val="Arial"/>
            <family val="2"/>
          </rPr>
          <t xml:space="preserve">
The shapes contained in this database are taken from the AISC Version 13.0 "Shapes Database" CD-ROM Version (12/2005), as well as those listed in the AISC 13th Edition Manual of Steel Construction (12/2005).</t>
        </r>
      </text>
    </comment>
    <comment ref="C10" authorId="1">
      <text>
        <r>
          <rPr>
            <b/>
            <sz val="8"/>
            <rFont val="Tahoma"/>
            <family val="2"/>
          </rPr>
          <t xml:space="preserve">                                                                          TABLE 1.5-1
</t>
        </r>
        <r>
          <rPr>
            <b/>
            <u val="single"/>
            <sz val="8"/>
            <rFont val="Tahoma"/>
            <family val="2"/>
          </rPr>
          <t xml:space="preserve">        Risk Category of Buildings and Other Structures for Flood, Wind, Snow, Earthquake, and Ice Loads        
                                            Use or Occupancy of Buildings and Structures                                         Risk Category </t>
        </r>
        <r>
          <rPr>
            <sz val="8"/>
            <rFont val="Tahoma"/>
            <family val="2"/>
          </rPr>
          <t xml:space="preserve">
</t>
        </r>
        <r>
          <rPr>
            <u val="single"/>
            <sz val="8"/>
            <rFont val="Tahoma"/>
            <family val="2"/>
          </rPr>
          <t xml:space="preserve">Buildings and other structures that represent a low risk to human life in the event of failure.                                       I           </t>
        </r>
        <r>
          <rPr>
            <sz val="8"/>
            <rFont val="Tahoma"/>
            <family val="2"/>
          </rPr>
          <t xml:space="preserve">
</t>
        </r>
        <r>
          <rPr>
            <u val="single"/>
            <sz val="8"/>
            <rFont val="Tahoma"/>
            <family val="2"/>
          </rPr>
          <t xml:space="preserve">All buildings and other structures except those listed in Risk Categories I, III, and IV.                                                 II          </t>
        </r>
        <r>
          <rPr>
            <sz val="8"/>
            <rFont val="Tahoma"/>
            <family val="2"/>
          </rPr>
          <t xml:space="preserve">
Buildings and other structures, the failure of which could pose a substantial risk to human life.                                  
Buildings and other structures, not included in Risk Category IV, with potential to cause a substantial
economic impact and/or mass disruption of day-to-day civilian life in the event of failure.
                                                                                                                                                                                        III
Buildings and other structures not included in Risk Category IV (including, but not limited to, facilities that
manufacture, process, handle, store, use, or dispose of such substances as hazardous fuels, hazardous
chemicals, hazardous waste, or explosives) containing toxic or explosive substances where their quantity
exceeds a threshold quantity established by the authority having jurisdiction and is sufficient to pose a 
</t>
        </r>
        <r>
          <rPr>
            <u val="single"/>
            <sz val="8"/>
            <rFont val="Tahoma"/>
            <family val="2"/>
          </rPr>
          <t xml:space="preserve">threat to the public if released.                                                                                                                                                   </t>
        </r>
        <r>
          <rPr>
            <sz val="8"/>
            <rFont val="Tahoma"/>
            <family val="2"/>
          </rPr>
          <t xml:space="preserve">
Buildings and other structures designated as essential facilities.
Buildings and other structures, the failure of which could pose a substantial hazard to the community.
Buildings and other structures (including, but not limited to, facilities that manufacture, process, handle,                  IV   
store, use, or dispose of such substances as hazardous fuels, hazardous chemicals, or hazardous waste) 
containing sufficient quantities of highly toxic substances where the quantity exceeds a threshold quantity 
established by the authority having jurisdiction to be dangerous to the public if released and is sufficient to 
pose a threat to the public if released.</t>
        </r>
        <r>
          <rPr>
            <vertAlign val="superscript"/>
            <sz val="8"/>
            <rFont val="Tahoma"/>
            <family val="2"/>
          </rPr>
          <t>a</t>
        </r>
        <r>
          <rPr>
            <vertAlign val="subscript"/>
            <sz val="8"/>
            <rFont val="Tahoma"/>
            <family val="2"/>
          </rPr>
          <t xml:space="preserve">
</t>
        </r>
        <r>
          <rPr>
            <sz val="8"/>
            <rFont val="Tahoma"/>
            <family val="2"/>
          </rPr>
          <t xml:space="preserve">
</t>
        </r>
        <r>
          <rPr>
            <u val="single"/>
            <sz val="8"/>
            <rFont val="Tahoma"/>
            <family val="2"/>
          </rPr>
          <t xml:space="preserve">Buildings and other structures required to maintain the functionality of other Risk Category IV structures.                             </t>
        </r>
        <r>
          <rPr>
            <sz val="8"/>
            <rFont val="Tahoma"/>
            <family val="2"/>
          </rPr>
          <t xml:space="preserve">
</t>
        </r>
        <r>
          <rPr>
            <vertAlign val="superscript"/>
            <sz val="8"/>
            <rFont val="Tahoma"/>
            <family val="2"/>
          </rPr>
          <t>a</t>
        </r>
        <r>
          <rPr>
            <sz val="8"/>
            <rFont val="Tahoma"/>
            <family val="2"/>
          </rPr>
          <t>Buildings and other structures containing toxic, highly toxic, or explosive substances shall be eligible for classification 
to a lower Risk Category if it can be demonstrated to the satisfaction of the authority having jurisdiction by a hazard assessment as described in Section 1.5.2 that a release of the substances is commensurate with the risk associated 
with that Risk Category.</t>
        </r>
      </text>
    </comment>
    <comment ref="C12" authorId="2">
      <text>
        <r>
          <rPr>
            <sz val="8"/>
            <rFont val="Tahoma"/>
            <family val="2"/>
          </rPr>
          <t>The</t>
        </r>
        <r>
          <rPr>
            <b/>
            <sz val="8"/>
            <rFont val="Tahoma"/>
            <family val="2"/>
          </rPr>
          <t xml:space="preserve"> Topographic Factor, Kzt</t>
        </r>
        <r>
          <rPr>
            <sz val="8"/>
            <rFont val="Tahoma"/>
            <family val="2"/>
          </rPr>
          <t>, accounts for effect of wind speed-up over isolated hills and escarpments (</t>
        </r>
        <r>
          <rPr>
            <b/>
            <sz val="8"/>
            <rFont val="Tahoma"/>
            <family val="2"/>
          </rPr>
          <t>Sect. 26.8</t>
        </r>
        <r>
          <rPr>
            <sz val="8"/>
            <rFont val="Tahoma"/>
            <family val="2"/>
          </rPr>
          <t xml:space="preserve"> and </t>
        </r>
        <r>
          <rPr>
            <b/>
            <sz val="8"/>
            <rFont val="Tahoma"/>
            <family val="2"/>
          </rPr>
          <t>Fig. 26.8-1</t>
        </r>
        <r>
          <rPr>
            <sz val="8"/>
            <rFont val="Tahoma"/>
            <family val="2"/>
          </rPr>
          <t xml:space="preserve">).
</t>
        </r>
        <r>
          <rPr>
            <b/>
            <sz val="8"/>
            <rFont val="Tahoma"/>
            <family val="2"/>
          </rPr>
          <t>Kzt = (1+K1*K2*K3)^2</t>
        </r>
        <r>
          <rPr>
            <sz val="8"/>
            <rFont val="Tahoma"/>
            <family val="2"/>
          </rPr>
          <t xml:space="preserve">   (Eq. 26.8-1), where:
H   = height of hill or escarpment relative to the upwind terrain, in feet.
Lh  = Distance upwind of crest to where the difference in ground elevation is    
         half the height of hill or escarpment, in feet.
K1 = factor to account for shape of topographic feature and maximum   
        speed-up effect.
K2 = factor to account for reduction in speed-up with distance upwind or     
        downwind of crest.
K3 = factor to account for reduction in speed-up with height above local terrain.
x = distance (upwind or downwind) from the crest to the building site, in feet.
z = height above local ground level, in feet.
</t>
        </r>
        <r>
          <rPr>
            <b/>
            <sz val="8"/>
            <rFont val="Tahoma"/>
            <family val="2"/>
          </rPr>
          <t>The effect of wind speed-up shall not be required to be considered (Kzt = 1.0) when H/Lh &lt; 0.2, or H &lt; 15' for Exposures 'C' and 'D', or H &lt; 60' for Exposure 'B'.</t>
        </r>
      </text>
    </comment>
    <comment ref="C27" authorId="3">
      <text>
        <r>
          <rPr>
            <b/>
            <sz val="8"/>
            <rFont val="Tahoma"/>
            <family val="2"/>
          </rPr>
          <t xml:space="preserve">                        TABLE 1.5-2
</t>
        </r>
        <r>
          <rPr>
            <b/>
            <u val="single"/>
            <sz val="8"/>
            <rFont val="Tahoma"/>
            <family val="2"/>
          </rPr>
          <t>IMPORTANCE FACTOR, Ii, (ICE LOADS)</t>
        </r>
        <r>
          <rPr>
            <u val="single"/>
            <sz val="8"/>
            <rFont val="Tahoma"/>
            <family val="2"/>
          </rPr>
          <t xml:space="preserve">
Risk Category*                                           I    
</t>
        </r>
        <r>
          <rPr>
            <sz val="8"/>
            <rFont val="Tahoma"/>
            <family val="2"/>
          </rPr>
          <t xml:space="preserve">        I                                                        0.8
       II                                                        1.0
       III                                                     1.25
       IV                                                      1.25
*See Section 1.5 and Table 1.5-1.
</t>
        </r>
      </text>
    </comment>
    <comment ref="AA1" authorId="0">
      <text>
        <r>
          <rPr>
            <sz val="8"/>
            <rFont val="Tahoma"/>
            <family val="2"/>
          </rPr>
          <t xml:space="preserve">              "</t>
        </r>
        <r>
          <rPr>
            <b/>
            <sz val="8"/>
            <rFont val="Tahoma"/>
            <family val="2"/>
          </rPr>
          <t>ASCE710I.xls</t>
        </r>
        <r>
          <rPr>
            <sz val="8"/>
            <rFont val="Tahoma"/>
            <family val="2"/>
          </rPr>
          <t>"</t>
        </r>
        <r>
          <rPr>
            <b/>
            <sz val="8"/>
            <rFont val="Tahoma"/>
            <family val="2"/>
          </rPr>
          <t xml:space="preserve">
</t>
        </r>
        <r>
          <rPr>
            <sz val="8"/>
            <rFont val="Tahoma"/>
            <family val="2"/>
          </rPr>
          <t>written by: Alex Tomanovich, P.E.</t>
        </r>
      </text>
    </comment>
  </commentList>
</comments>
</file>

<file path=xl/sharedStrings.xml><?xml version="1.0" encoding="utf-8"?>
<sst xmlns="http://schemas.openxmlformats.org/spreadsheetml/2006/main" count="2044" uniqueCount="1538">
  <si>
    <t>(for comparison purposes)</t>
  </si>
  <si>
    <t>Ice Load Based on Circumsribing Diameter of Member per Code:</t>
  </si>
  <si>
    <t>WT, MT, and ST Shapes</t>
  </si>
  <si>
    <t>W, S, M, and HP Shapes</t>
  </si>
  <si>
    <t>Ice Height Factor, fz =</t>
  </si>
  <si>
    <t>Design Ice Thickness, td =</t>
  </si>
  <si>
    <r>
      <t>Density of Ice, I</t>
    </r>
    <r>
      <rPr>
        <sz val="10"/>
        <color indexed="8"/>
        <rFont val="Arial"/>
        <family val="2"/>
      </rPr>
      <t>d =</t>
    </r>
  </si>
  <si>
    <t>Weight of Ice (for td), Wi =</t>
  </si>
  <si>
    <r>
      <t>I</t>
    </r>
    <r>
      <rPr>
        <sz val="10"/>
        <color indexed="8"/>
        <rFont val="Arial"/>
        <family val="2"/>
      </rPr>
      <t>d = density of ice (assumed = 56 pcf)</t>
    </r>
  </si>
  <si>
    <r>
      <t>Wi = (td/12)*</t>
    </r>
    <r>
      <rPr>
        <sz val="10"/>
        <color indexed="8"/>
        <rFont val="Tahoma"/>
        <family val="2"/>
      </rPr>
      <t>I</t>
    </r>
    <r>
      <rPr>
        <sz val="10"/>
        <color indexed="8"/>
        <rFont val="Arial"/>
        <family val="2"/>
      </rPr>
      <t>d</t>
    </r>
  </si>
  <si>
    <t>Circumscribing Dia., Dc =</t>
  </si>
  <si>
    <t>C and MC Shapes</t>
  </si>
  <si>
    <t>b</t>
  </si>
  <si>
    <t>L8X8X1-1/8</t>
  </si>
  <si>
    <t>L8X8X1</t>
  </si>
  <si>
    <t>L8X8X7/8</t>
  </si>
  <si>
    <t>L8X8X3/4</t>
  </si>
  <si>
    <t>L8X8X5/8</t>
  </si>
  <si>
    <t>L8X8X9/16</t>
  </si>
  <si>
    <t>L8X8X1/2</t>
  </si>
  <si>
    <t>L8X6X1</t>
  </si>
  <si>
    <t>L8X6X7/8</t>
  </si>
  <si>
    <t>L8X6X3/4</t>
  </si>
  <si>
    <t>L8X6X5/8</t>
  </si>
  <si>
    <t>L8X6X9/16</t>
  </si>
  <si>
    <t>L8X6X1/2</t>
  </si>
  <si>
    <t>L8X6X7/16</t>
  </si>
  <si>
    <t>L8X4X1</t>
  </si>
  <si>
    <t>L8X4X7/8</t>
  </si>
  <si>
    <t>L8X4X3/4</t>
  </si>
  <si>
    <t>L8X4X5/8</t>
  </si>
  <si>
    <t>L8X4X9/16</t>
  </si>
  <si>
    <t>L8X4X1/2</t>
  </si>
  <si>
    <t>L8X4X7/16</t>
  </si>
  <si>
    <t>L7X4X3/4</t>
  </si>
  <si>
    <t>L7X4X5/8</t>
  </si>
  <si>
    <t>L7X4X1/2</t>
  </si>
  <si>
    <t>L7X4X7/16</t>
  </si>
  <si>
    <t>L7X4X3/8</t>
  </si>
  <si>
    <t>L6X6X1</t>
  </si>
  <si>
    <t>L6X6X7/8</t>
  </si>
  <si>
    <t>L6X6X3/4</t>
  </si>
  <si>
    <t>L6X6X5/8</t>
  </si>
  <si>
    <t>L6X6X9/16</t>
  </si>
  <si>
    <t>L6X6X1/2</t>
  </si>
  <si>
    <t>L6X6X7/16</t>
  </si>
  <si>
    <t>L6X6X3/8</t>
  </si>
  <si>
    <t>L6X6X5/16</t>
  </si>
  <si>
    <t>L6X4X7/8</t>
  </si>
  <si>
    <t>L6X4X3/4</t>
  </si>
  <si>
    <t>L6X4X5/8</t>
  </si>
  <si>
    <t>L6X4X9/16</t>
  </si>
  <si>
    <t>L6X4X1/2</t>
  </si>
  <si>
    <t>L6X4X7/16</t>
  </si>
  <si>
    <t>L6X4X3/8</t>
  </si>
  <si>
    <t>L6X4X5/16</t>
  </si>
  <si>
    <t>L6X3-1/2X1/2</t>
  </si>
  <si>
    <t>L6X3-1/2X3/8</t>
  </si>
  <si>
    <t>L6X3-1/2X5/16</t>
  </si>
  <si>
    <t>L5X5X7/8</t>
  </si>
  <si>
    <t>L5X5X3/4</t>
  </si>
  <si>
    <t>L5X5X5/8</t>
  </si>
  <si>
    <t>L5X5X1/2</t>
  </si>
  <si>
    <t>L5X5X7/16</t>
  </si>
  <si>
    <t>L5X5X3/8</t>
  </si>
  <si>
    <t>L5X5X5/16</t>
  </si>
  <si>
    <t>L5X3-1/2X3/4</t>
  </si>
  <si>
    <t>L5X3-1/2X5/8</t>
  </si>
  <si>
    <t>L5X3-1/2X1/2</t>
  </si>
  <si>
    <t>L5X3-1/2X3/8</t>
  </si>
  <si>
    <t>L5X3-1/2X5/16</t>
  </si>
  <si>
    <t>L5X3-1/2X1/4</t>
  </si>
  <si>
    <t>L5X3X1/2</t>
  </si>
  <si>
    <t>L5X3X7/16</t>
  </si>
  <si>
    <t>L5X3X3/8</t>
  </si>
  <si>
    <t>L5X3X5/16</t>
  </si>
  <si>
    <t>L5X3X1/4</t>
  </si>
  <si>
    <t>L4X4X3/4</t>
  </si>
  <si>
    <t>L4X4X5/8</t>
  </si>
  <si>
    <t>L4X4X1/2</t>
  </si>
  <si>
    <t>L4X4X7/16</t>
  </si>
  <si>
    <t>L4X4X3/8</t>
  </si>
  <si>
    <t>L4X4X5/16</t>
  </si>
  <si>
    <t>L4X4X1/4</t>
  </si>
  <si>
    <t>L4X3-1/2X1/2</t>
  </si>
  <si>
    <t>L4X3-1/2X3/8</t>
  </si>
  <si>
    <t>L4X3-1/2X5/16</t>
  </si>
  <si>
    <t>L4X3-1/2X1/4</t>
  </si>
  <si>
    <t>L4X3X5/8</t>
  </si>
  <si>
    <t>L4X3X1/2</t>
  </si>
  <si>
    <t>L4X3X3/8</t>
  </si>
  <si>
    <t>L4X3X5/16</t>
  </si>
  <si>
    <t>L4X3X1/4</t>
  </si>
  <si>
    <t>L3-1/2X3-1/2X1/2</t>
  </si>
  <si>
    <t>L3-1/2X3-1/2X7/16</t>
  </si>
  <si>
    <t>L3-1/2X3-1/2X3/8</t>
  </si>
  <si>
    <t>L3-1/2X3-1/2X5/16</t>
  </si>
  <si>
    <t>L3-1/2X3-1/2X1/4</t>
  </si>
  <si>
    <t>L3-1/2X3X1/2</t>
  </si>
  <si>
    <t>L3-1/2X3X7/16</t>
  </si>
  <si>
    <t>L3-1/2X3X3/8</t>
  </si>
  <si>
    <t>L3-1/2X3X5/16</t>
  </si>
  <si>
    <t>L3-1/2X3X1/4</t>
  </si>
  <si>
    <t>L3-1/2X2-1/2X1/2</t>
  </si>
  <si>
    <t>L3-1/2X2-1/2X3/8</t>
  </si>
  <si>
    <t>L3-1/2X2-1/2X5/16</t>
  </si>
  <si>
    <t>L3-1/2X2-1/2X1/4</t>
  </si>
  <si>
    <t>L3X3X1/2</t>
  </si>
  <si>
    <t>L3X3X7/16</t>
  </si>
  <si>
    <t>L3X3X3/8</t>
  </si>
  <si>
    <t>L3X3X5/16</t>
  </si>
  <si>
    <t>L3X3X1/4</t>
  </si>
  <si>
    <t>L3X3X3/16</t>
  </si>
  <si>
    <t>L3X2-1/2X1/2</t>
  </si>
  <si>
    <t>L3X2-1/2X7/16</t>
  </si>
  <si>
    <t>L3X2-1/2X3/8</t>
  </si>
  <si>
    <t>L3X2-1/2X5/16</t>
  </si>
  <si>
    <t>L3X2-1/2X1/4</t>
  </si>
  <si>
    <t>L3X2-1/2X3/16</t>
  </si>
  <si>
    <t>L3X2X1/2</t>
  </si>
  <si>
    <t>L3X2X3/8</t>
  </si>
  <si>
    <t>L3X2X5/16</t>
  </si>
  <si>
    <t>L3X2X1/4</t>
  </si>
  <si>
    <t>L3X2X3/16</t>
  </si>
  <si>
    <t>L2-1/2X2-1/2X1/2</t>
  </si>
  <si>
    <t>L2-1/2X2-1/2X3/8</t>
  </si>
  <si>
    <t>L2-1/2X2-1/2X5/16</t>
  </si>
  <si>
    <t>L2-1/2X2-1/2X1/4</t>
  </si>
  <si>
    <t>L2-1/2X2-1/2X3/16</t>
  </si>
  <si>
    <t>L2-1/2X2X3/8</t>
  </si>
  <si>
    <t>L2-1/2X2X5/16</t>
  </si>
  <si>
    <t>L2-1/2X2X1/4</t>
  </si>
  <si>
    <t>L2-1/2X2X3/16</t>
  </si>
  <si>
    <t>L2-1/2X1-1/2X1/4</t>
  </si>
  <si>
    <t>L2-1/2X1-1/2X3/16</t>
  </si>
  <si>
    <t>L2X2X3/8</t>
  </si>
  <si>
    <t>L2X2X5/16</t>
  </si>
  <si>
    <t>L2X2X1/4</t>
  </si>
  <si>
    <t>L2X2X3/16</t>
  </si>
  <si>
    <t>L2X2X1/8</t>
  </si>
  <si>
    <t>If  0 &lt; z &lt;= 900, then fz = (z/33)^(0.10), else fz = 1.4</t>
  </si>
  <si>
    <t>Job Name:</t>
  </si>
  <si>
    <t xml:space="preserve"> </t>
  </si>
  <si>
    <t>psf</t>
  </si>
  <si>
    <t>pcf</t>
  </si>
  <si>
    <t>I</t>
  </si>
  <si>
    <t>II</t>
  </si>
  <si>
    <t>III</t>
  </si>
  <si>
    <t>IV</t>
  </si>
  <si>
    <t>Job No:</t>
  </si>
  <si>
    <t>Subject:</t>
  </si>
  <si>
    <t>Checker:</t>
  </si>
  <si>
    <t>Originator:</t>
  </si>
  <si>
    <t>Input Data:</t>
  </si>
  <si>
    <t>Results:</t>
  </si>
  <si>
    <t>ft.</t>
  </si>
  <si>
    <t>CALCULATIONS:</t>
  </si>
  <si>
    <t>ICE LOADING ANALYSIS</t>
  </si>
  <si>
    <t>in.</t>
  </si>
  <si>
    <t>Topographic Factor, Kzt =</t>
  </si>
  <si>
    <t>Height Above Ground, z =</t>
  </si>
  <si>
    <t>fz =</t>
  </si>
  <si>
    <t>td =</t>
  </si>
  <si>
    <r>
      <t>I</t>
    </r>
    <r>
      <rPr>
        <sz val="10"/>
        <color indexed="12"/>
        <rFont val="Arial"/>
        <family val="2"/>
      </rPr>
      <t>i</t>
    </r>
    <r>
      <rPr>
        <sz val="10"/>
        <color indexed="12"/>
        <rFont val="Arial"/>
        <family val="2"/>
      </rPr>
      <t xml:space="preserve"> =</t>
    </r>
  </si>
  <si>
    <r>
      <t xml:space="preserve">Importance Factor, </t>
    </r>
    <r>
      <rPr>
        <sz val="10"/>
        <rFont val="Tahoma"/>
        <family val="2"/>
      </rPr>
      <t>Ii</t>
    </r>
    <r>
      <rPr>
        <sz val="10"/>
        <rFont val="Arial"/>
        <family val="0"/>
      </rPr>
      <t xml:space="preserve"> =</t>
    </r>
  </si>
  <si>
    <t>Wi =</t>
  </si>
  <si>
    <r>
      <t>I</t>
    </r>
    <r>
      <rPr>
        <sz val="10"/>
        <color indexed="12"/>
        <rFont val="Arial"/>
        <family val="2"/>
      </rPr>
      <t>d =</t>
    </r>
  </si>
  <si>
    <r>
      <t>I</t>
    </r>
    <r>
      <rPr>
        <sz val="10"/>
        <color indexed="12"/>
        <rFont val="Arial"/>
        <family val="2"/>
      </rPr>
      <t>d = density of ice (assumed = 56 pcf)</t>
    </r>
  </si>
  <si>
    <r>
      <t>Wi = (td/12)*</t>
    </r>
    <r>
      <rPr>
        <sz val="10"/>
        <color indexed="12"/>
        <rFont val="Tahoma"/>
        <family val="2"/>
      </rPr>
      <t>I</t>
    </r>
    <r>
      <rPr>
        <sz val="10"/>
        <color indexed="12"/>
        <rFont val="Arial"/>
        <family val="2"/>
      </rPr>
      <t>d</t>
    </r>
  </si>
  <si>
    <t>Shape</t>
  </si>
  <si>
    <t>d</t>
  </si>
  <si>
    <t>bf</t>
  </si>
  <si>
    <t>W18x192</t>
  </si>
  <si>
    <t>W18x311</t>
  </si>
  <si>
    <t>W18x283</t>
  </si>
  <si>
    <t>W18x258</t>
  </si>
  <si>
    <t>W18x234</t>
  </si>
  <si>
    <t>W18x211</t>
  </si>
  <si>
    <t>HSS2X1X1/8</t>
  </si>
  <si>
    <t>HSS2X1X3/16</t>
  </si>
  <si>
    <t>HSS3X1X1/8</t>
  </si>
  <si>
    <t>Area of Ice (for td), Ai =</t>
  </si>
  <si>
    <t>Ai =</t>
  </si>
  <si>
    <t>in.^2</t>
  </si>
  <si>
    <r>
      <t xml:space="preserve">Ai = </t>
    </r>
    <r>
      <rPr>
        <sz val="10"/>
        <color indexed="12"/>
        <rFont val="Symbol"/>
        <family val="1"/>
      </rPr>
      <t>p</t>
    </r>
    <r>
      <rPr>
        <sz val="10"/>
        <color indexed="12"/>
        <rFont val="Arial"/>
        <family val="2"/>
      </rPr>
      <t>*td*(Dc+td)</t>
    </r>
  </si>
  <si>
    <t>wi =</t>
  </si>
  <si>
    <t>plf</t>
  </si>
  <si>
    <r>
      <t>wi = (Ai/144)*</t>
    </r>
    <r>
      <rPr>
        <sz val="10"/>
        <color indexed="12"/>
        <rFont val="Symbol"/>
        <family val="1"/>
      </rPr>
      <t>I</t>
    </r>
    <r>
      <rPr>
        <sz val="10"/>
        <color indexed="12"/>
        <rFont val="Arial"/>
        <family val="2"/>
      </rPr>
      <t>d</t>
    </r>
  </si>
  <si>
    <t>Unif. Distributed Ice Load, wi =</t>
  </si>
  <si>
    <r>
      <t xml:space="preserve">Ai = </t>
    </r>
    <r>
      <rPr>
        <sz val="10"/>
        <color indexed="8"/>
        <rFont val="Symbol"/>
        <family val="1"/>
      </rPr>
      <t>p</t>
    </r>
    <r>
      <rPr>
        <sz val="10"/>
        <color indexed="8"/>
        <rFont val="Arial"/>
        <family val="2"/>
      </rPr>
      <t>*td*(Dc+td)</t>
    </r>
  </si>
  <si>
    <r>
      <t>wi = (Ai/144)*</t>
    </r>
    <r>
      <rPr>
        <sz val="10"/>
        <color indexed="8"/>
        <rFont val="Symbol"/>
        <family val="1"/>
      </rPr>
      <t>I</t>
    </r>
    <r>
      <rPr>
        <sz val="10"/>
        <color indexed="8"/>
        <rFont val="Arial"/>
        <family val="2"/>
      </rPr>
      <t>d</t>
    </r>
  </si>
  <si>
    <t>Design Parameters:</t>
  </si>
  <si>
    <t>Ice Load Based on Perimeter of Member:</t>
  </si>
  <si>
    <t>Pm =</t>
  </si>
  <si>
    <t>tw</t>
  </si>
  <si>
    <t>tf</t>
  </si>
  <si>
    <t>W44X335</t>
  </si>
  <si>
    <t>W44X290</t>
  </si>
  <si>
    <t>W44X262</t>
  </si>
  <si>
    <t>W44X230</t>
  </si>
  <si>
    <t>W40X593</t>
  </si>
  <si>
    <t>W40X503</t>
  </si>
  <si>
    <t>W40X431</t>
  </si>
  <si>
    <t>W40X397</t>
  </si>
  <si>
    <t>W40X372</t>
  </si>
  <si>
    <t>W40X362</t>
  </si>
  <si>
    <t>W40X324</t>
  </si>
  <si>
    <t>W40X297</t>
  </si>
  <si>
    <t>W40X277</t>
  </si>
  <si>
    <t>W40X249</t>
  </si>
  <si>
    <t>W40X215</t>
  </si>
  <si>
    <t>W40X199</t>
  </si>
  <si>
    <t>W40X392</t>
  </si>
  <si>
    <t>W40X331</t>
  </si>
  <si>
    <t>W40X327</t>
  </si>
  <si>
    <t>W40X294</t>
  </si>
  <si>
    <t>W40X278</t>
  </si>
  <si>
    <t>W40X264</t>
  </si>
  <si>
    <t>W40X235</t>
  </si>
  <si>
    <t>W40X211</t>
  </si>
  <si>
    <t>W40X183</t>
  </si>
  <si>
    <t>W40X167</t>
  </si>
  <si>
    <t>W40X149</t>
  </si>
  <si>
    <t>W36X800</t>
  </si>
  <si>
    <t>W36X652</t>
  </si>
  <si>
    <t>W36X529</t>
  </si>
  <si>
    <t>W36X487</t>
  </si>
  <si>
    <t>W36X441</t>
  </si>
  <si>
    <t>W36X395</t>
  </si>
  <si>
    <t>W36X361</t>
  </si>
  <si>
    <t>W36X330</t>
  </si>
  <si>
    <t>W36X302</t>
  </si>
  <si>
    <t>W36X282</t>
  </si>
  <si>
    <t>W36X262</t>
  </si>
  <si>
    <t>W36X247</t>
  </si>
  <si>
    <t>W36X231</t>
  </si>
  <si>
    <t>W36X256</t>
  </si>
  <si>
    <t>W36X232</t>
  </si>
  <si>
    <t>W36X210</t>
  </si>
  <si>
    <t>W36X194</t>
  </si>
  <si>
    <t>W36X182</t>
  </si>
  <si>
    <t>W36X170</t>
  </si>
  <si>
    <t>W36X160</t>
  </si>
  <si>
    <t>W36X150</t>
  </si>
  <si>
    <t>W36X135</t>
  </si>
  <si>
    <t>W33X387</t>
  </si>
  <si>
    <t>W33X354</t>
  </si>
  <si>
    <t>W33X318</t>
  </si>
  <si>
    <t>W33X291</t>
  </si>
  <si>
    <t>W33X263</t>
  </si>
  <si>
    <t>W33X241</t>
  </si>
  <si>
    <t>W33X221</t>
  </si>
  <si>
    <t>W33X201</t>
  </si>
  <si>
    <t>W33X169</t>
  </si>
  <si>
    <t>W33X152</t>
  </si>
  <si>
    <t>W33X141</t>
  </si>
  <si>
    <t>W33X130</t>
  </si>
  <si>
    <t>W33X118</t>
  </si>
  <si>
    <t>W30X391</t>
  </si>
  <si>
    <t>W30X357</t>
  </si>
  <si>
    <t>W30X326</t>
  </si>
  <si>
    <t>W30X292</t>
  </si>
  <si>
    <t>W30X261</t>
  </si>
  <si>
    <t>W30X235</t>
  </si>
  <si>
    <t>W30X211</t>
  </si>
  <si>
    <t>W30X191</t>
  </si>
  <si>
    <t>W30X173</t>
  </si>
  <si>
    <t>W30X148</t>
  </si>
  <si>
    <t>W30X132</t>
  </si>
  <si>
    <t>W30X124</t>
  </si>
  <si>
    <t>W30X116</t>
  </si>
  <si>
    <t>W30X108</t>
  </si>
  <si>
    <t>W30X99</t>
  </si>
  <si>
    <t>W30X90</t>
  </si>
  <si>
    <t>W27X539</t>
  </si>
  <si>
    <t>W27X368</t>
  </si>
  <si>
    <t>W27X336</t>
  </si>
  <si>
    <t>W27X307</t>
  </si>
  <si>
    <t>W27X281</t>
  </si>
  <si>
    <t>W27X258</t>
  </si>
  <si>
    <t>W27X235</t>
  </si>
  <si>
    <t>W27X217</t>
  </si>
  <si>
    <t>W27X194</t>
  </si>
  <si>
    <t>W27X178</t>
  </si>
  <si>
    <t>W27X161</t>
  </si>
  <si>
    <t>W27X146</t>
  </si>
  <si>
    <t>W27X129</t>
  </si>
  <si>
    <t>W27X114</t>
  </si>
  <si>
    <t>W27X102</t>
  </si>
  <si>
    <t>W27X94</t>
  </si>
  <si>
    <t>W27X84</t>
  </si>
  <si>
    <t>W24X370</t>
  </si>
  <si>
    <t>W24X335</t>
  </si>
  <si>
    <t>W24X306</t>
  </si>
  <si>
    <t>W24X279</t>
  </si>
  <si>
    <t>W24X250</t>
  </si>
  <si>
    <t>W24X229</t>
  </si>
  <si>
    <t>W24X207</t>
  </si>
  <si>
    <t>W24X192</t>
  </si>
  <si>
    <t>W24X176</t>
  </si>
  <si>
    <t>W24X162</t>
  </si>
  <si>
    <t>W24X146</t>
  </si>
  <si>
    <t>W24X131</t>
  </si>
  <si>
    <t>W24X117</t>
  </si>
  <si>
    <t>W24X104</t>
  </si>
  <si>
    <t>W24X103</t>
  </si>
  <si>
    <t>W24X94</t>
  </si>
  <si>
    <t>W24X84</t>
  </si>
  <si>
    <t>W24X76</t>
  </si>
  <si>
    <t>W24X68</t>
  </si>
  <si>
    <t>W24X62</t>
  </si>
  <si>
    <t>W24X55</t>
  </si>
  <si>
    <t>W21X201</t>
  </si>
  <si>
    <t>W21X182</t>
  </si>
  <si>
    <t>W21X166</t>
  </si>
  <si>
    <t>W21X147</t>
  </si>
  <si>
    <t>W21X132</t>
  </si>
  <si>
    <t>W21X122</t>
  </si>
  <si>
    <t>W21X111</t>
  </si>
  <si>
    <t>W21X101</t>
  </si>
  <si>
    <t>W21X93</t>
  </si>
  <si>
    <t>W21X83</t>
  </si>
  <si>
    <t>W21X73</t>
  </si>
  <si>
    <t>W21X68</t>
  </si>
  <si>
    <t>W21X62</t>
  </si>
  <si>
    <t>W21X55</t>
  </si>
  <si>
    <t>W21X48</t>
  </si>
  <si>
    <t>W21X57</t>
  </si>
  <si>
    <t>W21X50</t>
  </si>
  <si>
    <t>W21X44</t>
  </si>
  <si>
    <t>W18X175</t>
  </si>
  <si>
    <t>W18X158</t>
  </si>
  <si>
    <t>W18X143</t>
  </si>
  <si>
    <t>W18X130</t>
  </si>
  <si>
    <t>W18X119</t>
  </si>
  <si>
    <t>W18X106</t>
  </si>
  <si>
    <t>W18X97</t>
  </si>
  <si>
    <t>W18X86</t>
  </si>
  <si>
    <t>W18X76</t>
  </si>
  <si>
    <t>W18X71</t>
  </si>
  <si>
    <t>W18X65</t>
  </si>
  <si>
    <t>W18X60</t>
  </si>
  <si>
    <t>W18X55</t>
  </si>
  <si>
    <t>W18X50</t>
  </si>
  <si>
    <t>W18X46</t>
  </si>
  <si>
    <t>W18X40</t>
  </si>
  <si>
    <t>W18X35</t>
  </si>
  <si>
    <t>W16X100</t>
  </si>
  <si>
    <t>W16X89</t>
  </si>
  <si>
    <t>W16X77</t>
  </si>
  <si>
    <t>W16X67</t>
  </si>
  <si>
    <t>W16X57</t>
  </si>
  <si>
    <t>W16X50</t>
  </si>
  <si>
    <t>W16X45</t>
  </si>
  <si>
    <t>W16X40</t>
  </si>
  <si>
    <t>W16X36</t>
  </si>
  <si>
    <t>W16X31</t>
  </si>
  <si>
    <t>W16X26</t>
  </si>
  <si>
    <t>W14X730</t>
  </si>
  <si>
    <t>W14X665</t>
  </si>
  <si>
    <t>W14X605</t>
  </si>
  <si>
    <t>W14X550</t>
  </si>
  <si>
    <t>W14X500</t>
  </si>
  <si>
    <t>W14X455</t>
  </si>
  <si>
    <t>W14X426</t>
  </si>
  <si>
    <t>W14X398</t>
  </si>
  <si>
    <t>W14X370</t>
  </si>
  <si>
    <t>W14X342</t>
  </si>
  <si>
    <t>W14X311</t>
  </si>
  <si>
    <t>W14X283</t>
  </si>
  <si>
    <t>W14X257</t>
  </si>
  <si>
    <t>W14X233</t>
  </si>
  <si>
    <t>W14X211</t>
  </si>
  <si>
    <t>W14X193</t>
  </si>
  <si>
    <t>W14X176</t>
  </si>
  <si>
    <t>W14X159</t>
  </si>
  <si>
    <t>W14X145</t>
  </si>
  <si>
    <t>W14X132</t>
  </si>
  <si>
    <t>W14X120</t>
  </si>
  <si>
    <t>W14X109</t>
  </si>
  <si>
    <t>W14X99</t>
  </si>
  <si>
    <t>W14X90</t>
  </si>
  <si>
    <t>W14X82</t>
  </si>
  <si>
    <t>W14X74</t>
  </si>
  <si>
    <t>W14X68</t>
  </si>
  <si>
    <t>W14X61</t>
  </si>
  <si>
    <t>W14X53</t>
  </si>
  <si>
    <t>W14X48</t>
  </si>
  <si>
    <t>W14X43</t>
  </si>
  <si>
    <t>W14X38</t>
  </si>
  <si>
    <t>W14X34</t>
  </si>
  <si>
    <t>W14X30</t>
  </si>
  <si>
    <t>W14X26</t>
  </si>
  <si>
    <t>W14X22</t>
  </si>
  <si>
    <t>W12X336</t>
  </si>
  <si>
    <t>W12X305</t>
  </si>
  <si>
    <t>W12X279</t>
  </si>
  <si>
    <t>W12X252</t>
  </si>
  <si>
    <t>W12X230</t>
  </si>
  <si>
    <t>W12X210</t>
  </si>
  <si>
    <t>W12X190</t>
  </si>
  <si>
    <t>W12X170</t>
  </si>
  <si>
    <t>W12X152</t>
  </si>
  <si>
    <t>W12X136</t>
  </si>
  <si>
    <t>W12X120</t>
  </si>
  <si>
    <t>W12X106</t>
  </si>
  <si>
    <t>W12X96</t>
  </si>
  <si>
    <t>W12X87</t>
  </si>
  <si>
    <t>W12X79</t>
  </si>
  <si>
    <t>W12X72</t>
  </si>
  <si>
    <t>W12X65</t>
  </si>
  <si>
    <t>W12X58</t>
  </si>
  <si>
    <t>W12X53</t>
  </si>
  <si>
    <t>W12X50</t>
  </si>
  <si>
    <t>W12X45</t>
  </si>
  <si>
    <t>W12X40</t>
  </si>
  <si>
    <t>W12X35</t>
  </si>
  <si>
    <t>W12X30</t>
  </si>
  <si>
    <t>W12X26</t>
  </si>
  <si>
    <t>W12X22</t>
  </si>
  <si>
    <t>W12X19</t>
  </si>
  <si>
    <t>W12X16</t>
  </si>
  <si>
    <t>W12X14</t>
  </si>
  <si>
    <t>W10X112</t>
  </si>
  <si>
    <t>W10X100</t>
  </si>
  <si>
    <t>W10X88</t>
  </si>
  <si>
    <t>W10X77</t>
  </si>
  <si>
    <t>W10X68</t>
  </si>
  <si>
    <t>W10X60</t>
  </si>
  <si>
    <t>W10X54</t>
  </si>
  <si>
    <t>W10X49</t>
  </si>
  <si>
    <t>W10X45</t>
  </si>
  <si>
    <t>W10X39</t>
  </si>
  <si>
    <t>W10X33</t>
  </si>
  <si>
    <t>W10X30</t>
  </si>
  <si>
    <t>W10X26</t>
  </si>
  <si>
    <t>W10X22</t>
  </si>
  <si>
    <t>W10X19</t>
  </si>
  <si>
    <t>W10X17</t>
  </si>
  <si>
    <t>W10X15</t>
  </si>
  <si>
    <t>W10X12</t>
  </si>
  <si>
    <t>W8X67</t>
  </si>
  <si>
    <t>W8X58</t>
  </si>
  <si>
    <t>W8X48</t>
  </si>
  <si>
    <t>W8X40</t>
  </si>
  <si>
    <t>W8X35</t>
  </si>
  <si>
    <t>W8X31</t>
  </si>
  <si>
    <t>W8X28</t>
  </si>
  <si>
    <t>W8X24</t>
  </si>
  <si>
    <t>W8X21</t>
  </si>
  <si>
    <t>W8X18</t>
  </si>
  <si>
    <t>W8X15</t>
  </si>
  <si>
    <t>W8X13</t>
  </si>
  <si>
    <t>W8X10</t>
  </si>
  <si>
    <t>W6X25</t>
  </si>
  <si>
    <t>W6X20</t>
  </si>
  <si>
    <t>W6X15</t>
  </si>
  <si>
    <t>W6X16</t>
  </si>
  <si>
    <t>W6X12</t>
  </si>
  <si>
    <t>W6X9</t>
  </si>
  <si>
    <t>W6X8.5</t>
  </si>
  <si>
    <t>W5X19</t>
  </si>
  <si>
    <t>W5X16</t>
  </si>
  <si>
    <t>W4X13</t>
  </si>
  <si>
    <t>M12.5X12.4</t>
  </si>
  <si>
    <t>M12.5X11.6</t>
  </si>
  <si>
    <t>M12X11.8</t>
  </si>
  <si>
    <t>M12X10.8</t>
  </si>
  <si>
    <t>M12X10</t>
  </si>
  <si>
    <t>M10X9</t>
  </si>
  <si>
    <t>M10X8</t>
  </si>
  <si>
    <t>M10X7.5</t>
  </si>
  <si>
    <t>M8X6.5</t>
  </si>
  <si>
    <t>M8X6.2</t>
  </si>
  <si>
    <t>M6X4.4</t>
  </si>
  <si>
    <t>M6X3.7</t>
  </si>
  <si>
    <t>M5X18.9</t>
  </si>
  <si>
    <t>M4X6</t>
  </si>
  <si>
    <t>M4X4.08</t>
  </si>
  <si>
    <t>M4X3.45</t>
  </si>
  <si>
    <t>M4X3.2</t>
  </si>
  <si>
    <t>M3X2.9</t>
  </si>
  <si>
    <t>S24X121</t>
  </si>
  <si>
    <t>S24X106</t>
  </si>
  <si>
    <t>S24X100</t>
  </si>
  <si>
    <t>S24X90</t>
  </si>
  <si>
    <t>S24X80</t>
  </si>
  <si>
    <t>S20X96</t>
  </si>
  <si>
    <t>S20X86</t>
  </si>
  <si>
    <t>S20X75</t>
  </si>
  <si>
    <t>S20X66</t>
  </si>
  <si>
    <t>S18X70</t>
  </si>
  <si>
    <t>S18X54.7</t>
  </si>
  <si>
    <t>S15X50</t>
  </si>
  <si>
    <t>S15X42.9</t>
  </si>
  <si>
    <t>S12X50</t>
  </si>
  <si>
    <t>S12X40.8</t>
  </si>
  <si>
    <t>S12X35</t>
  </si>
  <si>
    <t>S12X31.8</t>
  </si>
  <si>
    <t>S10X35</t>
  </si>
  <si>
    <t>S10X25.4</t>
  </si>
  <si>
    <t>S8X23</t>
  </si>
  <si>
    <t>S8X18.4</t>
  </si>
  <si>
    <t>S6X17.2</t>
  </si>
  <si>
    <t>S6X12.5</t>
  </si>
  <si>
    <t>S5X10</t>
  </si>
  <si>
    <t>S4X9.5</t>
  </si>
  <si>
    <t>S4X7.7</t>
  </si>
  <si>
    <t>S3X7.5</t>
  </si>
  <si>
    <t>S3X5.7</t>
  </si>
  <si>
    <t>HP14X117</t>
  </si>
  <si>
    <t>HP14X102</t>
  </si>
  <si>
    <t>HP14X89</t>
  </si>
  <si>
    <t>HP14X73</t>
  </si>
  <si>
    <t>HP12X84</t>
  </si>
  <si>
    <t>HP12X74</t>
  </si>
  <si>
    <t>HP12X63</t>
  </si>
  <si>
    <t>HP12X53</t>
  </si>
  <si>
    <t>HP10X57</t>
  </si>
  <si>
    <t>HP10X42</t>
  </si>
  <si>
    <t>HP8X36</t>
  </si>
  <si>
    <t>C15X50</t>
  </si>
  <si>
    <t>C15X40</t>
  </si>
  <si>
    <t>C15X33.9</t>
  </si>
  <si>
    <t>C12X30</t>
  </si>
  <si>
    <t>C12X25</t>
  </si>
  <si>
    <t>C12X20.7</t>
  </si>
  <si>
    <t>C10X30</t>
  </si>
  <si>
    <t>C10X25</t>
  </si>
  <si>
    <t>C10X20</t>
  </si>
  <si>
    <t>C10X15.3</t>
  </si>
  <si>
    <t>C9X20</t>
  </si>
  <si>
    <t>C9X15</t>
  </si>
  <si>
    <t>C9X13.4</t>
  </si>
  <si>
    <t>C8X18.7</t>
  </si>
  <si>
    <t>C8X13.7</t>
  </si>
  <si>
    <t>C8X11.5</t>
  </si>
  <si>
    <t>C7X14.7</t>
  </si>
  <si>
    <t>C7X12.2</t>
  </si>
  <si>
    <t>C7X9.8</t>
  </si>
  <si>
    <t>C6X13</t>
  </si>
  <si>
    <t>C6X10.5</t>
  </si>
  <si>
    <t>C6X8.2</t>
  </si>
  <si>
    <t>C5X9</t>
  </si>
  <si>
    <t>C5X6.7</t>
  </si>
  <si>
    <t>C4X7.2</t>
  </si>
  <si>
    <t>C4X5.4</t>
  </si>
  <si>
    <t>C4X4.5</t>
  </si>
  <si>
    <t>C3X6</t>
  </si>
  <si>
    <t>C3X5</t>
  </si>
  <si>
    <t>C3X4.1</t>
  </si>
  <si>
    <t>C3X3.5</t>
  </si>
  <si>
    <t>MC18X58</t>
  </si>
  <si>
    <t>MC18X51.9</t>
  </si>
  <si>
    <t>MC18X45.8</t>
  </si>
  <si>
    <t>MC18X42.7</t>
  </si>
  <si>
    <t>MC13X50</t>
  </si>
  <si>
    <t>MC13X40</t>
  </si>
  <si>
    <t>MC13X35</t>
  </si>
  <si>
    <t>MC13X31.8</t>
  </si>
  <si>
    <t>MC12X50</t>
  </si>
  <si>
    <t>MC12X45</t>
  </si>
  <si>
    <t>MC12X40</t>
  </si>
  <si>
    <t>MC12X35</t>
  </si>
  <si>
    <t>MC12X31</t>
  </si>
  <si>
    <t>MC12X10.6</t>
  </si>
  <si>
    <t>MC10X41.1</t>
  </si>
  <si>
    <t>MC10X33.6</t>
  </si>
  <si>
    <t>MC10X28.5</t>
  </si>
  <si>
    <t>MC10X25</t>
  </si>
  <si>
    <t>MC10X22</t>
  </si>
  <si>
    <t>MC10X8.4</t>
  </si>
  <si>
    <t>MC10X6.5</t>
  </si>
  <si>
    <t>MC9X25.4</t>
  </si>
  <si>
    <t>MC9X23.9</t>
  </si>
  <si>
    <t>MC8X22.8</t>
  </si>
  <si>
    <t>MC8X21.4</t>
  </si>
  <si>
    <t>MC8X20</t>
  </si>
  <si>
    <t>MC8X18.7</t>
  </si>
  <si>
    <t>MC8X8.5</t>
  </si>
  <si>
    <t>MC7X22.7</t>
  </si>
  <si>
    <t>MC7X19.1</t>
  </si>
  <si>
    <t>MC6X18</t>
  </si>
  <si>
    <t>MC6X15.3</t>
  </si>
  <si>
    <t>MC6X16.3</t>
  </si>
  <si>
    <t>MC6X15.1</t>
  </si>
  <si>
    <t>MC6X12</t>
  </si>
  <si>
    <t>MC6x7</t>
  </si>
  <si>
    <t>MC6x6.5</t>
  </si>
  <si>
    <t>MC4x13.8</t>
  </si>
  <si>
    <t>MC3x7.1</t>
  </si>
  <si>
    <t>WT22X167.5</t>
  </si>
  <si>
    <t>WT22X145</t>
  </si>
  <si>
    <t>WT22X131</t>
  </si>
  <si>
    <t>WT22X115</t>
  </si>
  <si>
    <t>WT20X296.5</t>
  </si>
  <si>
    <t>WT20X251.5</t>
  </si>
  <si>
    <t>WT20X215.5</t>
  </si>
  <si>
    <t>WT20X198.5</t>
  </si>
  <si>
    <t>WT20X186</t>
  </si>
  <si>
    <t>WT20X181</t>
  </si>
  <si>
    <t>WT20X162</t>
  </si>
  <si>
    <t>WT20X148.5</t>
  </si>
  <si>
    <t>WT20X138.5</t>
  </si>
  <si>
    <t>WT20X124.5</t>
  </si>
  <si>
    <t>WT20X107.5</t>
  </si>
  <si>
    <t>WT20X99.5</t>
  </si>
  <si>
    <t>WT20X196</t>
  </si>
  <si>
    <t>WT20X165.5</t>
  </si>
  <si>
    <t>WT20X163.5</t>
  </si>
  <si>
    <t>WT20X147</t>
  </si>
  <si>
    <t>WT20X139</t>
  </si>
  <si>
    <t>WT20X132</t>
  </si>
  <si>
    <t>WT20X117.5</t>
  </si>
  <si>
    <t>WT20X105.5</t>
  </si>
  <si>
    <t>WT20X91.5</t>
  </si>
  <si>
    <t>WT20X83.5</t>
  </si>
  <si>
    <t>WT20X74.5</t>
  </si>
  <si>
    <t>WT18X400</t>
  </si>
  <si>
    <t>WT18X326</t>
  </si>
  <si>
    <t>WT18X264.5</t>
  </si>
  <si>
    <t>WT18X243.5</t>
  </si>
  <si>
    <t>WT18X220.5</t>
  </si>
  <si>
    <t>WT18X197.5</t>
  </si>
  <si>
    <t>WT18X180.5</t>
  </si>
  <si>
    <t>WT18X165</t>
  </si>
  <si>
    <t>WT18X151</t>
  </si>
  <si>
    <t>WT18X141</t>
  </si>
  <si>
    <t>WT18X131</t>
  </si>
  <si>
    <t>WT18X123.5</t>
  </si>
  <si>
    <t>WT18X116</t>
  </si>
  <si>
    <t>WT18X128</t>
  </si>
  <si>
    <t>WT18X115.5</t>
  </si>
  <si>
    <t>WT18X105</t>
  </si>
  <si>
    <t>WT18X97</t>
  </si>
  <si>
    <t>WT18X91</t>
  </si>
  <si>
    <t>WT18X85</t>
  </si>
  <si>
    <t>WT18X80</t>
  </si>
  <si>
    <t>WT18X75</t>
  </si>
  <si>
    <t>WT18X67.5</t>
  </si>
  <si>
    <t>WT16.5X193.5</t>
  </si>
  <si>
    <t>WT16.5X177</t>
  </si>
  <si>
    <t>WT16.5X159</t>
  </si>
  <si>
    <t>WT16.5X145.5</t>
  </si>
  <si>
    <t>WT16.5X131.5</t>
  </si>
  <si>
    <t>WT16.5X120.5</t>
  </si>
  <si>
    <t>WT16.5X110.5</t>
  </si>
  <si>
    <t>WT16.5X100.5</t>
  </si>
  <si>
    <t>WT16.5X84.5</t>
  </si>
  <si>
    <t>WT16.5X76</t>
  </si>
  <si>
    <t>WT16.5X70.5</t>
  </si>
  <si>
    <t>WT16.5X65</t>
  </si>
  <si>
    <t>WT16.5X59</t>
  </si>
  <si>
    <t>WT15X195.5</t>
  </si>
  <si>
    <t>WT15X178.5</t>
  </si>
  <si>
    <t>WT15X163</t>
  </si>
  <si>
    <t>WT15X146</t>
  </si>
  <si>
    <t>WT15X130.5</t>
  </si>
  <si>
    <t>WT15X117.5</t>
  </si>
  <si>
    <t>WT15X105.5</t>
  </si>
  <si>
    <t>WT15X95.5</t>
  </si>
  <si>
    <t>WT15X86.5</t>
  </si>
  <si>
    <t>WT15X74</t>
  </si>
  <si>
    <t>WT15X66</t>
  </si>
  <si>
    <t>WT15X62</t>
  </si>
  <si>
    <t>WT15X58</t>
  </si>
  <si>
    <t>WT15X54</t>
  </si>
  <si>
    <t>WT15X49.5</t>
  </si>
  <si>
    <t>WT15X45</t>
  </si>
  <si>
    <t>WT13.5X269.5</t>
  </si>
  <si>
    <t>WT13.5X184</t>
  </si>
  <si>
    <t>WT13.5X168</t>
  </si>
  <si>
    <t>WT13.5X153.5</t>
  </si>
  <si>
    <t>WT13.5X140.5</t>
  </si>
  <si>
    <t>WT13.5X129</t>
  </si>
  <si>
    <t>WT13.5X117.5</t>
  </si>
  <si>
    <t>WT13.5X108.5</t>
  </si>
  <si>
    <t>WT13.5X97</t>
  </si>
  <si>
    <t>WT13.5X89</t>
  </si>
  <si>
    <t>WT13.5X80.5</t>
  </si>
  <si>
    <t>WT13.5X73</t>
  </si>
  <si>
    <t>WT13.5X64.5</t>
  </si>
  <si>
    <t>WT13.5X57</t>
  </si>
  <si>
    <t>WT13.5X51</t>
  </si>
  <si>
    <t>WT13.5X47</t>
  </si>
  <si>
    <t>WT13.5X42</t>
  </si>
  <si>
    <t>WT12X185</t>
  </si>
  <si>
    <t>WT12X167.5</t>
  </si>
  <si>
    <t>WT12X153</t>
  </si>
  <si>
    <t>WT12X139.5</t>
  </si>
  <si>
    <t>WT12X125</t>
  </si>
  <si>
    <t>WT12X114.5</t>
  </si>
  <si>
    <t>WT12X103.5</t>
  </si>
  <si>
    <t>WT12X96</t>
  </si>
  <si>
    <t>WT12X88</t>
  </si>
  <si>
    <t>WT12X81</t>
  </si>
  <si>
    <t>WT12X73</t>
  </si>
  <si>
    <t>WT12X65.5</t>
  </si>
  <si>
    <t>WT12X58.5</t>
  </si>
  <si>
    <t>WT12X52</t>
  </si>
  <si>
    <t>WT12X51.5</t>
  </si>
  <si>
    <t>WT12X47</t>
  </si>
  <si>
    <t>WT12X42</t>
  </si>
  <si>
    <t>WT12X38</t>
  </si>
  <si>
    <t>WT12X34</t>
  </si>
  <si>
    <t>WT12X31</t>
  </si>
  <si>
    <t>WT12X27.5</t>
  </si>
  <si>
    <t>WT10.5X100.5</t>
  </si>
  <si>
    <t>WT10.5X91</t>
  </si>
  <si>
    <t>WT10.5X83</t>
  </si>
  <si>
    <t>WT10.5X73.5</t>
  </si>
  <si>
    <t>WT10.5X66</t>
  </si>
  <si>
    <t>WT10.5X61</t>
  </si>
  <si>
    <t>WT10.5X55.5</t>
  </si>
  <si>
    <t>WT10.5X50.5</t>
  </si>
  <si>
    <t>WT10.5X46.5</t>
  </si>
  <si>
    <t>WT10.5X41.5</t>
  </si>
  <si>
    <t>WT10.5X36.5</t>
  </si>
  <si>
    <t>WT10.5X34</t>
  </si>
  <si>
    <t>WT10.5X31</t>
  </si>
  <si>
    <t>WT10.5X27.5</t>
  </si>
  <si>
    <t>WT10.5X24</t>
  </si>
  <si>
    <t>WT10.5X28.5</t>
  </si>
  <si>
    <t>WT10.5X25</t>
  </si>
  <si>
    <t>WT10.5X22</t>
  </si>
  <si>
    <t>WT9X155.5</t>
  </si>
  <si>
    <t>WT9X141.5</t>
  </si>
  <si>
    <t>WT9X129</t>
  </si>
  <si>
    <t>WT9X117</t>
  </si>
  <si>
    <t>WT9X105.5</t>
  </si>
  <si>
    <t>WT9X96</t>
  </si>
  <si>
    <t>WT9X87.5</t>
  </si>
  <si>
    <t>WT9X79</t>
  </si>
  <si>
    <t>WT9X71.5</t>
  </si>
  <si>
    <t>WT9X65</t>
  </si>
  <si>
    <t>WT9X59.5</t>
  </si>
  <si>
    <t>WT9X53</t>
  </si>
  <si>
    <t>WT9X48.5</t>
  </si>
  <si>
    <t>WT9X43</t>
  </si>
  <si>
    <t>WT9X38</t>
  </si>
  <si>
    <t>WT9X35.5</t>
  </si>
  <si>
    <t>WT9X32.5</t>
  </si>
  <si>
    <t>WT9X30</t>
  </si>
  <si>
    <t>WT9X27.5</t>
  </si>
  <si>
    <t>WT9X25</t>
  </si>
  <si>
    <t>WT9X23</t>
  </si>
  <si>
    <t>WT9X20</t>
  </si>
  <si>
    <t>WT9X17.5</t>
  </si>
  <si>
    <t>WT8X50</t>
  </si>
  <si>
    <t>WT8X44.5</t>
  </si>
  <si>
    <t>WT8X38.5</t>
  </si>
  <si>
    <t>WT8X33.5</t>
  </si>
  <si>
    <t>WT8X28.5</t>
  </si>
  <si>
    <t>WT8X25</t>
  </si>
  <si>
    <t>WT8X22.5</t>
  </si>
  <si>
    <t>WT8X20</t>
  </si>
  <si>
    <t>WT8X18</t>
  </si>
  <si>
    <t>WT8X15.5</t>
  </si>
  <si>
    <t>WT8X13</t>
  </si>
  <si>
    <t>WT7X365</t>
  </si>
  <si>
    <t>WT7X332.5</t>
  </si>
  <si>
    <t>WT7X302.5</t>
  </si>
  <si>
    <t>WT7X275</t>
  </si>
  <si>
    <t>WT7X250</t>
  </si>
  <si>
    <t>WT7X227.5</t>
  </si>
  <si>
    <t>WT7X213</t>
  </si>
  <si>
    <t>WT7X199</t>
  </si>
  <si>
    <t>WT7X185</t>
  </si>
  <si>
    <t>WT7X171</t>
  </si>
  <si>
    <t>WT7X155.5</t>
  </si>
  <si>
    <t>WT7X141.5</t>
  </si>
  <si>
    <t>WT7X128.5</t>
  </si>
  <si>
    <t>WT7X116.5</t>
  </si>
  <si>
    <t>WT7X105.5</t>
  </si>
  <si>
    <t>WT7X96.5</t>
  </si>
  <si>
    <t>WT7X88</t>
  </si>
  <si>
    <t>WT7X79.5</t>
  </si>
  <si>
    <t>WT7X72.5</t>
  </si>
  <si>
    <t>WT7X66</t>
  </si>
  <si>
    <t>WT7X60</t>
  </si>
  <si>
    <t>WT7X54.5</t>
  </si>
  <si>
    <t>WT7X49.5</t>
  </si>
  <si>
    <t>WT7X45</t>
  </si>
  <si>
    <t>WT7X41</t>
  </si>
  <si>
    <t>WT7X37</t>
  </si>
  <si>
    <t>WT7X34</t>
  </si>
  <si>
    <t>WT7X30.5</t>
  </si>
  <si>
    <t>WT7X26.5</t>
  </si>
  <si>
    <t>WT7X24</t>
  </si>
  <si>
    <t>WT7X21.5</t>
  </si>
  <si>
    <t>WT7X19</t>
  </si>
  <si>
    <t>WT7X17</t>
  </si>
  <si>
    <t>WT7X15</t>
  </si>
  <si>
    <t>WT7X13</t>
  </si>
  <si>
    <t>WT7X11</t>
  </si>
  <si>
    <t>WT6X168</t>
  </si>
  <si>
    <t>WT6X152.5</t>
  </si>
  <si>
    <t>WT6X139.5</t>
  </si>
  <si>
    <t>WT6X126</t>
  </si>
  <si>
    <t>WT6X115</t>
  </si>
  <si>
    <t>WT6X105</t>
  </si>
  <si>
    <t>WT6X95</t>
  </si>
  <si>
    <t>WT6X85</t>
  </si>
  <si>
    <t>WT6X76</t>
  </si>
  <si>
    <t>WT6X68</t>
  </si>
  <si>
    <t>WT6X60</t>
  </si>
  <si>
    <t>WT6X53</t>
  </si>
  <si>
    <t>WT6X48</t>
  </si>
  <si>
    <t>WT6X43.5</t>
  </si>
  <si>
    <t>WT6X39.5</t>
  </si>
  <si>
    <t>WT6X36</t>
  </si>
  <si>
    <t>WT6X32.5</t>
  </si>
  <si>
    <t>WT6X29</t>
  </si>
  <si>
    <t>WT6X26.5</t>
  </si>
  <si>
    <t>WT6X25</t>
  </si>
  <si>
    <t>WT6X22.5</t>
  </si>
  <si>
    <t>WT6X20</t>
  </si>
  <si>
    <t>WT6X17.5</t>
  </si>
  <si>
    <t>WT6X15</t>
  </si>
  <si>
    <t>WT6X13</t>
  </si>
  <si>
    <t>WT6X11</t>
  </si>
  <si>
    <t>WT6X9.5</t>
  </si>
  <si>
    <t>WT6X8</t>
  </si>
  <si>
    <t>WT6X7</t>
  </si>
  <si>
    <t>WT5X56</t>
  </si>
  <si>
    <t>WT5X50</t>
  </si>
  <si>
    <t>WT5X44</t>
  </si>
  <si>
    <t>WT5X38.5</t>
  </si>
  <si>
    <t>WT5X34</t>
  </si>
  <si>
    <t>WT5X30</t>
  </si>
  <si>
    <t>WT5X27</t>
  </si>
  <si>
    <t>WT5X24.5</t>
  </si>
  <si>
    <t>WT5X22.5</t>
  </si>
  <si>
    <t>WT5X19.5</t>
  </si>
  <si>
    <t>WT5X16.5</t>
  </si>
  <si>
    <t>WT5X15</t>
  </si>
  <si>
    <t>WT5X13</t>
  </si>
  <si>
    <t>WT5X11</t>
  </si>
  <si>
    <t>WT5X9.5</t>
  </si>
  <si>
    <t>WT5X8.5</t>
  </si>
  <si>
    <t>WT5X7.5</t>
  </si>
  <si>
    <t>WT5X6</t>
  </si>
  <si>
    <t>WT4X33.5</t>
  </si>
  <si>
    <t>WT4X29</t>
  </si>
  <si>
    <t>WT4X24</t>
  </si>
  <si>
    <t>WT4X20</t>
  </si>
  <si>
    <t>WT4X17.5</t>
  </si>
  <si>
    <t>WT4X15.5</t>
  </si>
  <si>
    <t>WT4X14</t>
  </si>
  <si>
    <t>WT4X12</t>
  </si>
  <si>
    <t>WT4X10.5</t>
  </si>
  <si>
    <t>WT4X9</t>
  </si>
  <si>
    <t>WT4X7.5</t>
  </si>
  <si>
    <t>WT4X6.5</t>
  </si>
  <si>
    <t>WT4X5</t>
  </si>
  <si>
    <t>WT3X12.5</t>
  </si>
  <si>
    <t>WT3X10</t>
  </si>
  <si>
    <t>WT3X7.5</t>
  </si>
  <si>
    <t>WT3X8</t>
  </si>
  <si>
    <t>WT3X6</t>
  </si>
  <si>
    <t>WT3X4.5</t>
  </si>
  <si>
    <t>WT3X4.25</t>
  </si>
  <si>
    <t>WT2.5X9.5</t>
  </si>
  <si>
    <t>WT2.5X8</t>
  </si>
  <si>
    <t>WT2X6.5</t>
  </si>
  <si>
    <t>MT6.25X6.2</t>
  </si>
  <si>
    <t>MT6.25X5.9</t>
  </si>
  <si>
    <t>MT6X5.9</t>
  </si>
  <si>
    <t>MT6X5.4</t>
  </si>
  <si>
    <t>MT6X5</t>
  </si>
  <si>
    <t>MT5X4.5</t>
  </si>
  <si>
    <t>MT5X4</t>
  </si>
  <si>
    <t>MT5X3.75</t>
  </si>
  <si>
    <t>MT4X3.25</t>
  </si>
  <si>
    <t>MT4X3.1</t>
  </si>
  <si>
    <t>MT3X2.2</t>
  </si>
  <si>
    <t>MT3X1.85</t>
  </si>
  <si>
    <t>MT2.5X9.45</t>
  </si>
  <si>
    <t>MT2X3</t>
  </si>
  <si>
    <t>ST12X60.5</t>
  </si>
  <si>
    <t>ST12X53</t>
  </si>
  <si>
    <t>ST12X50</t>
  </si>
  <si>
    <t>ST12X45</t>
  </si>
  <si>
    <t>ST12X40</t>
  </si>
  <si>
    <t>ST10X48</t>
  </si>
  <si>
    <t>ST10X43</t>
  </si>
  <si>
    <t>ST10X37.5</t>
  </si>
  <si>
    <t>ST10X33</t>
  </si>
  <si>
    <t>ST9X35</t>
  </si>
  <si>
    <t>ST9X27.35</t>
  </si>
  <si>
    <t>ST7.5X25</t>
  </si>
  <si>
    <t>ST7.5X21.45</t>
  </si>
  <si>
    <t>ST6X25</t>
  </si>
  <si>
    <t>ST6X20.4</t>
  </si>
  <si>
    <t>ST6X17.5</t>
  </si>
  <si>
    <t>ST6X15.9</t>
  </si>
  <si>
    <t>ST5X17.5</t>
  </si>
  <si>
    <t>ST5X12.7</t>
  </si>
  <si>
    <t>ST4X11.5</t>
  </si>
  <si>
    <t>ST4X9.2</t>
  </si>
  <si>
    <t>ST3X8.6</t>
  </si>
  <si>
    <t>ST3X6.25</t>
  </si>
  <si>
    <t>ST2.5X5</t>
  </si>
  <si>
    <t>ST2X4.75</t>
  </si>
  <si>
    <t>ST2X3.85</t>
  </si>
  <si>
    <t>ST1.5X3.75</t>
  </si>
  <si>
    <t>ST1.5X2.85</t>
  </si>
  <si>
    <t>t</t>
  </si>
  <si>
    <t>h</t>
  </si>
  <si>
    <t>HSS20X12X5/8</t>
  </si>
  <si>
    <t>HSS20X12X1/2</t>
  </si>
  <si>
    <t>HSS20X12X3/8</t>
  </si>
  <si>
    <t>HSS20X12X5/16</t>
  </si>
  <si>
    <t>HSS20X8X5/8</t>
  </si>
  <si>
    <t>HSS20X8X1/2</t>
  </si>
  <si>
    <t>HSS20X8X3/8</t>
  </si>
  <si>
    <t>HSS20X8X5/16</t>
  </si>
  <si>
    <t>HSS20X4X1/2</t>
  </si>
  <si>
    <t>HSS20X4X3/8</t>
  </si>
  <si>
    <t>HSS20X4X5/16</t>
  </si>
  <si>
    <t>HSS20X4X1/4</t>
  </si>
  <si>
    <t>HSS18X6X5/8</t>
  </si>
  <si>
    <t>HSS18X6X1/2</t>
  </si>
  <si>
    <t>HSS18X6X3/8</t>
  </si>
  <si>
    <t>HSS18X6X5/16</t>
  </si>
  <si>
    <t>HSS18X6X1/4</t>
  </si>
  <si>
    <t>HSS16X16X5/8</t>
  </si>
  <si>
    <t>HSS16X16X1/2</t>
  </si>
  <si>
    <t>HSS16X16X3/8</t>
  </si>
  <si>
    <t>HSS16X16X5/16</t>
  </si>
  <si>
    <t>HSS16X12X5/8</t>
  </si>
  <si>
    <t>HSS16X12X1/2</t>
  </si>
  <si>
    <t>HSS16X12X3/8</t>
  </si>
  <si>
    <t>HSS16X12X5/16</t>
  </si>
  <si>
    <t>HSS16X8X5/8</t>
  </si>
  <si>
    <t>HSS16X8X1/2</t>
  </si>
  <si>
    <t>HSS16X8X3/8</t>
  </si>
  <si>
    <t>HSS16X8X5/16</t>
  </si>
  <si>
    <t>HSS16X8X1/4</t>
  </si>
  <si>
    <t>HSS16X4X5/8</t>
  </si>
  <si>
    <t>HSS16X4X1/2</t>
  </si>
  <si>
    <t>HSS16X4X3/8</t>
  </si>
  <si>
    <t>HSS16X4X5/16</t>
  </si>
  <si>
    <t>HSS16X4X1/4</t>
  </si>
  <si>
    <t>HSS16X4X3/16</t>
  </si>
  <si>
    <t>HSS14X14X5/8</t>
  </si>
  <si>
    <t>HSS14X14X1/2</t>
  </si>
  <si>
    <t>HSS14X14X3/8</t>
  </si>
  <si>
    <t>HSS14X14X5/16</t>
  </si>
  <si>
    <t>HSS14X10X5/8</t>
  </si>
  <si>
    <t>HSS14X10X1/2</t>
  </si>
  <si>
    <t>HSS14X10X3/8</t>
  </si>
  <si>
    <t>HSS14X10X5/16</t>
  </si>
  <si>
    <t>HSS14X10X1/4</t>
  </si>
  <si>
    <t>HSS14X6X5/8</t>
  </si>
  <si>
    <t>HSS14X6X1/2</t>
  </si>
  <si>
    <t>HSS14X6X3/8</t>
  </si>
  <si>
    <t>HSS14X6X5/16</t>
  </si>
  <si>
    <t>HSS14X6X1/4</t>
  </si>
  <si>
    <t>HSS14X6X3/16</t>
  </si>
  <si>
    <t>HSS14X4X5/8</t>
  </si>
  <si>
    <t>HSS14X4X1/2</t>
  </si>
  <si>
    <t>HSS14X4X3/8</t>
  </si>
  <si>
    <t>HSS14X4X5/16</t>
  </si>
  <si>
    <t>HSS14X4X1/4</t>
  </si>
  <si>
    <t>HSS14X4X3/16</t>
  </si>
  <si>
    <t>HSS12X12X5/8</t>
  </si>
  <si>
    <t>HSS12X12X1/2</t>
  </si>
  <si>
    <t>HSS12X12X3/8</t>
  </si>
  <si>
    <t>HSS12X12X5/16</t>
  </si>
  <si>
    <t>HSS12X12X1/4</t>
  </si>
  <si>
    <t>HSS12X12X3/16</t>
  </si>
  <si>
    <t>HSS12X10X1/2</t>
  </si>
  <si>
    <t>HSS12X10X3/8</t>
  </si>
  <si>
    <t>HSS12X10X5/16</t>
  </si>
  <si>
    <t>HSS12X10X1/4</t>
  </si>
  <si>
    <t>HSS12X8X5/8</t>
  </si>
  <si>
    <t>HSS12X8X1/2</t>
  </si>
  <si>
    <t>HSS12X8X3/8</t>
  </si>
  <si>
    <t>HSS12X8X5/16</t>
  </si>
  <si>
    <t>HSS12X8X1/4</t>
  </si>
  <si>
    <t>HSS12X8X3/16</t>
  </si>
  <si>
    <t>HSS12X6X5/8</t>
  </si>
  <si>
    <t>HSS12X6X1/2</t>
  </si>
  <si>
    <t>HSS12X6X3/8</t>
  </si>
  <si>
    <t>HSS12X6X5/16</t>
  </si>
  <si>
    <t>HSS12X6X1/4</t>
  </si>
  <si>
    <t>HSS12X6X3/16</t>
  </si>
  <si>
    <t>HSS12X4X5/8</t>
  </si>
  <si>
    <t>HSS12X4X1/2</t>
  </si>
  <si>
    <t>HSS12X4X3/8</t>
  </si>
  <si>
    <t>HSS12X4X5/16</t>
  </si>
  <si>
    <t>HSS12X4X1/4</t>
  </si>
  <si>
    <t>HSS12X4X3/16</t>
  </si>
  <si>
    <t>HSS12X3-1/2X3/8</t>
  </si>
  <si>
    <t>HSS12X3-1/2X5/16</t>
  </si>
  <si>
    <t>HSS12X3X5/16</t>
  </si>
  <si>
    <t>HSS12X3X1/4</t>
  </si>
  <si>
    <t>HSS12X3X3/16</t>
  </si>
  <si>
    <t>HSS12X2X5/16</t>
  </si>
  <si>
    <t>HSS12X2X1/4</t>
  </si>
  <si>
    <t>HSS12X2X3/16</t>
  </si>
  <si>
    <t>HSS10X10X5/8</t>
  </si>
  <si>
    <t>HSS10X10X1/2</t>
  </si>
  <si>
    <t>HSS10X10X3/8</t>
  </si>
  <si>
    <t>HSS10X10X5/16</t>
  </si>
  <si>
    <t>HSS10X10X1/4</t>
  </si>
  <si>
    <t>HSS10X10X3/16</t>
  </si>
  <si>
    <t>HSS10X8X5/8</t>
  </si>
  <si>
    <t>HSS10X8X1/2</t>
  </si>
  <si>
    <t>HSS10X8X3/8</t>
  </si>
  <si>
    <t>HSS10X8X5/16</t>
  </si>
  <si>
    <t>HSS10X8X1/4</t>
  </si>
  <si>
    <t>HSS10X8X3/16</t>
  </si>
  <si>
    <t>HSS10X6X5/8</t>
  </si>
  <si>
    <t>HSS10X6X1/2</t>
  </si>
  <si>
    <t>HSS10X6X3/8</t>
  </si>
  <si>
    <t>HSS10X6X5/16</t>
  </si>
  <si>
    <t>HSS10X6X1/4</t>
  </si>
  <si>
    <t>HSS10X6X3/16</t>
  </si>
  <si>
    <t>HSS10X5X3/8</t>
  </si>
  <si>
    <t>HSS10X5X5/16</t>
  </si>
  <si>
    <t>HSS10X5X1/4</t>
  </si>
  <si>
    <t>HSS10X5X3/16</t>
  </si>
  <si>
    <t>HSS10X4X5/8</t>
  </si>
  <si>
    <t>HSS10X4X1/2</t>
  </si>
  <si>
    <t>HSS10X4X3/8</t>
  </si>
  <si>
    <t>HSS10X4X5/16</t>
  </si>
  <si>
    <t>HSS10X4X1/4</t>
  </si>
  <si>
    <t>HSS10X4X3/16</t>
  </si>
  <si>
    <t>HSS10X4X1/8</t>
  </si>
  <si>
    <t>HSS10X3-1/2X1/2</t>
  </si>
  <si>
    <t>HSS10X3-1/2X3/8</t>
  </si>
  <si>
    <t>HSS10X3-1/2X5/16</t>
  </si>
  <si>
    <t>HSS10X3-1/2X1/4</t>
  </si>
  <si>
    <t>HSS10X3-1/2X3/16</t>
  </si>
  <si>
    <t>HSS10X3-1/2X1/8</t>
  </si>
  <si>
    <t>HSS10X3X3/8</t>
  </si>
  <si>
    <t>HSS10X3X5/16</t>
  </si>
  <si>
    <t>HSS10X3X1/4</t>
  </si>
  <si>
    <t>HSS10X3X3/16</t>
  </si>
  <si>
    <t>HSS10X3X1/8</t>
  </si>
  <si>
    <t>HSS10X2X3/8</t>
  </si>
  <si>
    <t>HSS10X2X5/16</t>
  </si>
  <si>
    <t>HSS10X2X1/4</t>
  </si>
  <si>
    <t>HSS10X2X3/16</t>
  </si>
  <si>
    <t>HSS10X2X1/8</t>
  </si>
  <si>
    <t>HSS9X9X5/8</t>
  </si>
  <si>
    <t>HSS9X9X1/2</t>
  </si>
  <si>
    <t>HSS9X9X3/8</t>
  </si>
  <si>
    <t>HSS9X9X5/16</t>
  </si>
  <si>
    <t>HSS9X9X1/4</t>
  </si>
  <si>
    <t>HSS9X9X3/16</t>
  </si>
  <si>
    <t>HSS9X9X1/8</t>
  </si>
  <si>
    <t>HSS9X7X5/8</t>
  </si>
  <si>
    <t>HSS9X7X1/2</t>
  </si>
  <si>
    <t>HSS9X7X3/8</t>
  </si>
  <si>
    <t>HSS9X7X5/16</t>
  </si>
  <si>
    <t>HSS9X7X1/4</t>
  </si>
  <si>
    <t>HSS9X7X3/16</t>
  </si>
  <si>
    <t>HSS9X5X5/8</t>
  </si>
  <si>
    <t>HSS9X5X1/2</t>
  </si>
  <si>
    <t>HSS9X5X3/8</t>
  </si>
  <si>
    <t>HSS9X5X5/16</t>
  </si>
  <si>
    <t>HSS9X5X1/4</t>
  </si>
  <si>
    <t>HSS9X5X3/16</t>
  </si>
  <si>
    <t>HSS9X3X1/2</t>
  </si>
  <si>
    <t>HSS9X3X3/8</t>
  </si>
  <si>
    <t>HSS9X3X5/16</t>
  </si>
  <si>
    <t>HSS9X3X1/4</t>
  </si>
  <si>
    <t>HSS9X3X3/16</t>
  </si>
  <si>
    <t>HSS8X8X5/8</t>
  </si>
  <si>
    <t>HSS8X8X1/2</t>
  </si>
  <si>
    <t>HSS8X8X3/8</t>
  </si>
  <si>
    <t>HSS8X8X5/16</t>
  </si>
  <si>
    <t>HSS8X8X1/4</t>
  </si>
  <si>
    <t>HSS8X8X3/16</t>
  </si>
  <si>
    <t>HSS8X8X1/8</t>
  </si>
  <si>
    <t>HSS8X6X5/8</t>
  </si>
  <si>
    <t>HSS8X6X1/2</t>
  </si>
  <si>
    <t>HSS8X6X3/8</t>
  </si>
  <si>
    <t>HSS8X6X5/16</t>
  </si>
  <si>
    <t>HSS8X6X1/4</t>
  </si>
  <si>
    <t>HSS8X6X3/16</t>
  </si>
  <si>
    <t>HSS8X4X5/8</t>
  </si>
  <si>
    <t>HSS8X4X1/2</t>
  </si>
  <si>
    <t>HSS8X4X3/8</t>
  </si>
  <si>
    <t>HSS8X4X5/16</t>
  </si>
  <si>
    <t>HSS8X4X1/4</t>
  </si>
  <si>
    <t>HSS8X4X3/16</t>
  </si>
  <si>
    <t>HSS8X4X1/8</t>
  </si>
  <si>
    <t>HSS8X3X1/2</t>
  </si>
  <si>
    <t>HSS8X3X3/8</t>
  </si>
  <si>
    <t>HSS8X3X5/16</t>
  </si>
  <si>
    <t>HSS8X3X1/4</t>
  </si>
  <si>
    <t>HSS8X3X3/16</t>
  </si>
  <si>
    <t>HSS8X3X1/8</t>
  </si>
  <si>
    <t>HSS8X2X3/8</t>
  </si>
  <si>
    <t>HSS8X2X5/16</t>
  </si>
  <si>
    <t>HSS8X2X1/4</t>
  </si>
  <si>
    <t>HSS8X2X3/16</t>
  </si>
  <si>
    <t>HSS8X2X1/8</t>
  </si>
  <si>
    <t>HSS7X7X5/8</t>
  </si>
  <si>
    <t>HSS7X7X1/2</t>
  </si>
  <si>
    <t>HSS7X7X3/8</t>
  </si>
  <si>
    <t>HSS7X7X5/16</t>
  </si>
  <si>
    <t>HSS7X7X1/4</t>
  </si>
  <si>
    <t>HSS7X7X3/16</t>
  </si>
  <si>
    <t>HSS7X7X1/8</t>
  </si>
  <si>
    <t>HSS7X5X1/2</t>
  </si>
  <si>
    <t>HSS7X5X3/8</t>
  </si>
  <si>
    <t>HSS7X5X5/16</t>
  </si>
  <si>
    <t>HSS7X5X1/4</t>
  </si>
  <si>
    <t>HSS7X5X3/16</t>
  </si>
  <si>
    <t>HSS7X5X1/8</t>
  </si>
  <si>
    <t>HSS7X4X1/2</t>
  </si>
  <si>
    <t>HSS7X4X3/8</t>
  </si>
  <si>
    <t>HSS7X4X5/16</t>
  </si>
  <si>
    <t>HSS7X4X1/4</t>
  </si>
  <si>
    <t>HSS7X4X3/16</t>
  </si>
  <si>
    <t>HSS7X4X1/8</t>
  </si>
  <si>
    <t>HSS7X3X1/2</t>
  </si>
  <si>
    <t>HSS7X3X3/8</t>
  </si>
  <si>
    <t>HSS7X3X5/16</t>
  </si>
  <si>
    <t>HSS7X3X1/4</t>
  </si>
  <si>
    <t>HSS7X3X3/16</t>
  </si>
  <si>
    <t>HSS7X3X1/8</t>
  </si>
  <si>
    <t>HSS7X2X1/4</t>
  </si>
  <si>
    <t>HSS7X2X3/16</t>
  </si>
  <si>
    <t>HSS7X2X1/8</t>
  </si>
  <si>
    <t>HSS6X6X5/8</t>
  </si>
  <si>
    <t>HSS6X6X1/2</t>
  </si>
  <si>
    <t>HSS6X6X3/8</t>
  </si>
  <si>
    <t>HSS6X6X5/16</t>
  </si>
  <si>
    <t>HSS6X6X1/4</t>
  </si>
  <si>
    <t>HSS6X6X3/16</t>
  </si>
  <si>
    <t>HSS6X6X1/8</t>
  </si>
  <si>
    <t>HSS6X5X1/2</t>
  </si>
  <si>
    <t>HSS6X5X3/8</t>
  </si>
  <si>
    <t>HSS6X5X5/16</t>
  </si>
  <si>
    <t>HSS6X5X1/4</t>
  </si>
  <si>
    <t>HSS6X5X3/16</t>
  </si>
  <si>
    <t>HSS6X5X1/8</t>
  </si>
  <si>
    <t>HSS6X4X1/2</t>
  </si>
  <si>
    <t>HSS6X4X3/8</t>
  </si>
  <si>
    <t>HSS6X4X5/16</t>
  </si>
  <si>
    <t>HSS6X4X1/4</t>
  </si>
  <si>
    <t>HSS6X4X3/16</t>
  </si>
  <si>
    <t>HSS6X4X1/8</t>
  </si>
  <si>
    <t>HSS6X3X1/2</t>
  </si>
  <si>
    <t>HSS6X3X3/8</t>
  </si>
  <si>
    <t>HSS6X3X5/16</t>
  </si>
  <si>
    <t>HSS6X3X1/4</t>
  </si>
  <si>
    <t>HSS6X3X3/16</t>
  </si>
  <si>
    <t>HSS6X3X1/8</t>
  </si>
  <si>
    <t>HSS6X2X3/8</t>
  </si>
  <si>
    <t>HSS6X2X5/16</t>
  </si>
  <si>
    <t>HSS6X2X1/4</t>
  </si>
  <si>
    <t>HSS6X2X3/16</t>
  </si>
  <si>
    <t>HSS6X2X1/8</t>
  </si>
  <si>
    <t>HSS5-1/2X5-1/2X3/8</t>
  </si>
  <si>
    <t>HSS5-1/2X5-1/2X5/16</t>
  </si>
  <si>
    <t>HSS5-1/2X5-1/2X1/4</t>
  </si>
  <si>
    <t>HSS5-1/2X5-1/2X3/16</t>
  </si>
  <si>
    <t>HSS5-1/2X5-1/2X1/8</t>
  </si>
  <si>
    <t>HSS5X5X1/2</t>
  </si>
  <si>
    <t>HSS5X5X3/8</t>
  </si>
  <si>
    <t>HSS5X5X5/16</t>
  </si>
  <si>
    <t>HSS5X5X1/4</t>
  </si>
  <si>
    <t>HSS5X5X3/16</t>
  </si>
  <si>
    <t>HSS5X5X1/8</t>
  </si>
  <si>
    <t>HSS5X4X1/2</t>
  </si>
  <si>
    <t>HSS5X4X3/8</t>
  </si>
  <si>
    <t>HSS5X4X5/16</t>
  </si>
  <si>
    <t>HSS5X4X1/4</t>
  </si>
  <si>
    <t>HSS5X4X3/16</t>
  </si>
  <si>
    <t>HSS5X4X1/8</t>
  </si>
  <si>
    <t>HSS5X3X1/2</t>
  </si>
  <si>
    <t>HSS5X3X3/8</t>
  </si>
  <si>
    <t>HSS5X3X5/16</t>
  </si>
  <si>
    <t>HSS5X3X1/4</t>
  </si>
  <si>
    <t>HSS5X3X3/16</t>
  </si>
  <si>
    <t>HSS5X3X1/8</t>
  </si>
  <si>
    <t>HSS5X2-1/2X1/4</t>
  </si>
  <si>
    <t>HSS5X2-1/2X3/16</t>
  </si>
  <si>
    <t>HSS5X2-1/2X1/8</t>
  </si>
  <si>
    <t>HSS5X2X3/8</t>
  </si>
  <si>
    <t>HSS5X2X5/16</t>
  </si>
  <si>
    <t>HSS5X2X1/4</t>
  </si>
  <si>
    <t>HSS5X2X3/16</t>
  </si>
  <si>
    <t>HSS5X2X1/8</t>
  </si>
  <si>
    <t>HSS4-1/2X4-1/2X1/2</t>
  </si>
  <si>
    <t>HSS4-1/2X4-1/2X3/8</t>
  </si>
  <si>
    <t>HSS4-1/2X4-1/2X5/16</t>
  </si>
  <si>
    <t>HSS4-1/2X4-1/2X1/4</t>
  </si>
  <si>
    <t>HSS4-1/2X4-1/2X3/16</t>
  </si>
  <si>
    <t>HSS4-1/2X4-1/2X1/8</t>
  </si>
  <si>
    <t>HSS4X4X1/2</t>
  </si>
  <si>
    <t>HSS4X4X3/8</t>
  </si>
  <si>
    <t>HSS4X4X5/16</t>
  </si>
  <si>
    <t>HSS4X4X1/4</t>
  </si>
  <si>
    <t>HSS4X4X3/16</t>
  </si>
  <si>
    <t>HSS4X4X1/8</t>
  </si>
  <si>
    <t>HSS4X3X3/8</t>
  </si>
  <si>
    <t>HSS4X3X5/16</t>
  </si>
  <si>
    <t>HSS4X3X1/4</t>
  </si>
  <si>
    <t>HSS4X3X3/16</t>
  </si>
  <si>
    <t>HSS4X3X1/8</t>
  </si>
  <si>
    <t>HSS4X2-1/2X3/8</t>
  </si>
  <si>
    <t>HSS4X2-1/2X5/16</t>
  </si>
  <si>
    <t>HSS4X2-1/2X1/4</t>
  </si>
  <si>
    <t>HSS4X2-1/2X3/16</t>
  </si>
  <si>
    <t>HSS4X2-1/2X1/8</t>
  </si>
  <si>
    <t>HSS4X2X3/8</t>
  </si>
  <si>
    <t>HSS4X2X5/16</t>
  </si>
  <si>
    <t>HSS4X2X1/4</t>
  </si>
  <si>
    <t>HSS4X2X3/16</t>
  </si>
  <si>
    <t>HSS4X2X1/8</t>
  </si>
  <si>
    <t>HSS3-1/2X2-1/2X3/8</t>
  </si>
  <si>
    <t>HSS3-1/2X2-1/2X5/16</t>
  </si>
  <si>
    <t>HSS3-1/2X2-1/2X1/4</t>
  </si>
  <si>
    <t>HSS3-1/2X2-1/2X3/16</t>
  </si>
  <si>
    <t>HSS3-1/2X2-1/2X1/8</t>
  </si>
  <si>
    <t>HSS3-1/2X3-1/2X3/8</t>
  </si>
  <si>
    <t>HSS3-1/2X3-1/2X5/16</t>
  </si>
  <si>
    <t>HSS3-1/2X3-1/2X1/4</t>
  </si>
  <si>
    <t>HSS3-1/2X3-1/2X3/16</t>
  </si>
  <si>
    <t>HSS3-1/2X3-1/2X1/8</t>
  </si>
  <si>
    <t>HSS3-1/2X2X1/4</t>
  </si>
  <si>
    <t>HSS3-1/2X2X3/16</t>
  </si>
  <si>
    <t>HSS3-1/2X2X1/8</t>
  </si>
  <si>
    <t>HSS3-1/2X1-1/2X1/4</t>
  </si>
  <si>
    <t>HSS3-1/2X1-1/2X3/16</t>
  </si>
  <si>
    <t>HSS3-1/2X1-1/2X1/8</t>
  </si>
  <si>
    <t>HSS3X3X3/8</t>
  </si>
  <si>
    <t>HSS3X3X5/16</t>
  </si>
  <si>
    <t>HSS3X3X1/4</t>
  </si>
  <si>
    <t>HSS3X3X3/16</t>
  </si>
  <si>
    <t>HSS3X3X1/8</t>
  </si>
  <si>
    <t>HSS3X2-1/2X5/16</t>
  </si>
  <si>
    <t>HSS3X2-1/2X1/4</t>
  </si>
  <si>
    <t>HSS3X2-1/2X3/16</t>
  </si>
  <si>
    <t>HSS3X2-1/2X1/8</t>
  </si>
  <si>
    <t>HSS3X2X5/16</t>
  </si>
  <si>
    <t>HSS3X2X1/4</t>
  </si>
  <si>
    <t>HSS3X2X3/16</t>
  </si>
  <si>
    <t>HSS3X2X1/8</t>
  </si>
  <si>
    <t>HSS3X1-1/2X1/4</t>
  </si>
  <si>
    <t>HSS3X1-1/2X3/16</t>
  </si>
  <si>
    <t>HSS3X1-1/2X1/8</t>
  </si>
  <si>
    <t>HSS3X1X3/16</t>
  </si>
  <si>
    <t>HSS2-1/2X2-1/2X5/16</t>
  </si>
  <si>
    <t>HSS2-1/2X2-1/2X1/4</t>
  </si>
  <si>
    <t>HSS2-1/2X2-1/2X3/16</t>
  </si>
  <si>
    <t>HSS2-1/2X2-1/2X1/8</t>
  </si>
  <si>
    <t>HSS2-1/2X2X1/4</t>
  </si>
  <si>
    <t>HSS2-1/2X2X3/16</t>
  </si>
  <si>
    <t>HSS2-1/2X2X1/8</t>
  </si>
  <si>
    <t>HSS2-1/2X1-1/2X1/4</t>
  </si>
  <si>
    <t>HSS2-1/2X1-1/2X3/16</t>
  </si>
  <si>
    <t>HSS2-1/2X1-1/2X1/8</t>
  </si>
  <si>
    <t>HSS2-1/2X1X3/16</t>
  </si>
  <si>
    <t>HSS2-1/2X1X1/8</t>
  </si>
  <si>
    <t>HSS2-1/4X2-1/4X1/4</t>
  </si>
  <si>
    <t>HSS2-1/4X2-1/4X3/16</t>
  </si>
  <si>
    <t>HSS2-1/4X2-1/4X1/8</t>
  </si>
  <si>
    <t>HSS2-1/4X2X3/16</t>
  </si>
  <si>
    <t>HSS2-1/4X2X1/8</t>
  </si>
  <si>
    <t>HSS2X2X1/4</t>
  </si>
  <si>
    <t>HSS2X2X3/16</t>
  </si>
  <si>
    <t>HSS2X2X1/8</t>
  </si>
  <si>
    <t>HSS2X1-1/2X3/16</t>
  </si>
  <si>
    <t>HSS2X1-1/2X1/8</t>
  </si>
  <si>
    <t>OD</t>
  </si>
  <si>
    <t>HSS20X0.500</t>
  </si>
  <si>
    <t>HSS20X0.375</t>
  </si>
  <si>
    <t>HSS18X0.500</t>
  </si>
  <si>
    <t>HSS18X0.375</t>
  </si>
  <si>
    <t>HSS16X0.625</t>
  </si>
  <si>
    <t>HSS16X0.500</t>
  </si>
  <si>
    <t>HSS16X0.438</t>
  </si>
  <si>
    <t>HSS16X0.375</t>
  </si>
  <si>
    <t>HSS16X0.312</t>
  </si>
  <si>
    <t>HSS16X0.250</t>
  </si>
  <si>
    <t>HSS14X0.625</t>
  </si>
  <si>
    <t>HSS14X0.500</t>
  </si>
  <si>
    <t>HSS14X0.375</t>
  </si>
  <si>
    <t>HSS14X0.312</t>
  </si>
  <si>
    <t>HSS14X0.250</t>
  </si>
  <si>
    <t>HSS12.750X0.500</t>
  </si>
  <si>
    <t>HSS12.750X0.375</t>
  </si>
  <si>
    <t>HSS12.750X0.250</t>
  </si>
  <si>
    <t>HSS10.750X0.500</t>
  </si>
  <si>
    <t>HSS10.750X0.375</t>
  </si>
  <si>
    <t>HSS10.750X0.250</t>
  </si>
  <si>
    <t>HSS10X0.625</t>
  </si>
  <si>
    <t>HSS10X0.500</t>
  </si>
  <si>
    <t>HSS10X0.375</t>
  </si>
  <si>
    <t>HSS10X0.312</t>
  </si>
  <si>
    <t>HSS10X0.250</t>
  </si>
  <si>
    <t>HSS10X0.188</t>
  </si>
  <si>
    <t>HSS9.625X0.500</t>
  </si>
  <si>
    <t>HSS9.625X0.375</t>
  </si>
  <si>
    <t>HSS9.625X0.312</t>
  </si>
  <si>
    <t>HSS9.625X0.250</t>
  </si>
  <si>
    <t>HSS9.625X0.188</t>
  </si>
  <si>
    <t>HSS8.625X0.625</t>
  </si>
  <si>
    <t>HSS8.625X0.500</t>
  </si>
  <si>
    <t>HSS8.625X0.375</t>
  </si>
  <si>
    <t>HSS8.625X0.322</t>
  </si>
  <si>
    <t>HSS8.625X0.250</t>
  </si>
  <si>
    <t>HSS8.625X0.188</t>
  </si>
  <si>
    <t>HSS7.625X0.375</t>
  </si>
  <si>
    <t>HSS7.625X0.328</t>
  </si>
  <si>
    <t>HSS7.500X0.500</t>
  </si>
  <si>
    <t>HSS7.500X0.375</t>
  </si>
  <si>
    <t>HSS7.500X0.312</t>
  </si>
  <si>
    <t>HSS7.500X0.250</t>
  </si>
  <si>
    <t>HSS7.500X0.188</t>
  </si>
  <si>
    <t>HSS7X0.500</t>
  </si>
  <si>
    <t>HSS7X0.375</t>
  </si>
  <si>
    <t>HSS7X0.312</t>
  </si>
  <si>
    <t>HSS7X0.250</t>
  </si>
  <si>
    <t>HSS7X0.188</t>
  </si>
  <si>
    <t>HSS7X0.125</t>
  </si>
  <si>
    <t>HSS6.875X0.500</t>
  </si>
  <si>
    <t>HSS6.875X0.375</t>
  </si>
  <si>
    <t>HSS6.875X0.312</t>
  </si>
  <si>
    <t>HSS6.875X0.250</t>
  </si>
  <si>
    <t>HSS6.875X0.188</t>
  </si>
  <si>
    <t>HSS6.625X0.500</t>
  </si>
  <si>
    <t>HSS6.625X0.432</t>
  </si>
  <si>
    <t>HSS6.625X0.375</t>
  </si>
  <si>
    <t>HSS6.625X0.312</t>
  </si>
  <si>
    <t>HSS6.625X0.280</t>
  </si>
  <si>
    <t>HSS6.625X0.250</t>
  </si>
  <si>
    <t>HSS6.625X0.188</t>
  </si>
  <si>
    <t>HSS6.625X0.125</t>
  </si>
  <si>
    <t>HSS6X0.500</t>
  </si>
  <si>
    <t>HSS6X0.375</t>
  </si>
  <si>
    <t>HSS6X0.312</t>
  </si>
  <si>
    <t>HSS6X0.280</t>
  </si>
  <si>
    <t>HSS6X0.250</t>
  </si>
  <si>
    <t>HSS6X0.188</t>
  </si>
  <si>
    <t>HSS6X0.125</t>
  </si>
  <si>
    <t>HSS5.563X0.500</t>
  </si>
  <si>
    <t>HSS5.563X0.375</t>
  </si>
  <si>
    <t>HSS5.563X0.258</t>
  </si>
  <si>
    <t>HSS5.563X0.188</t>
  </si>
  <si>
    <t>HSS5.563X0.134</t>
  </si>
  <si>
    <t>HSS5.500X0.500</t>
  </si>
  <si>
    <t>HSS5.500X0.375</t>
  </si>
  <si>
    <t>HSS5.500X0.258</t>
  </si>
  <si>
    <t>HSS5X0.500</t>
  </si>
  <si>
    <t>HSS5X0.375</t>
  </si>
  <si>
    <t>HSS5X0.312</t>
  </si>
  <si>
    <t>HSS5X0.258</t>
  </si>
  <si>
    <t>HSS5X0.250</t>
  </si>
  <si>
    <t>HSS5X0.188</t>
  </si>
  <si>
    <t>HSS5X0.125</t>
  </si>
  <si>
    <t>HSS4.500X0.375</t>
  </si>
  <si>
    <t>HSS4.500X0.337</t>
  </si>
  <si>
    <t>HSS4.500X0.237</t>
  </si>
  <si>
    <t>HSS4.500X0.188</t>
  </si>
  <si>
    <t>HSS4.500X0.125</t>
  </si>
  <si>
    <t>HSS4X0.313</t>
  </si>
  <si>
    <t>HSS4X0.250</t>
  </si>
  <si>
    <t>HSS4X0.237</t>
  </si>
  <si>
    <t>HSS4X0.226</t>
  </si>
  <si>
    <t>HSS4X0.220</t>
  </si>
  <si>
    <t>HSS4X0.188</t>
  </si>
  <si>
    <t>HSS4X0.125</t>
  </si>
  <si>
    <t>HSS3.500X0.313</t>
  </si>
  <si>
    <t>HSS3.500X0.300</t>
  </si>
  <si>
    <t>HSS3.500X0.250</t>
  </si>
  <si>
    <t>HSS3.500X0.216</t>
  </si>
  <si>
    <t>HSS3.500X0.203</t>
  </si>
  <si>
    <t>HSS3.500X0.188</t>
  </si>
  <si>
    <t>HSS3.500X0.125</t>
  </si>
  <si>
    <t>HSS3X0.250</t>
  </si>
  <si>
    <t>HSS3X0.216</t>
  </si>
  <si>
    <t>HSS3X0.203</t>
  </si>
  <si>
    <t>HSS3X0.188</t>
  </si>
  <si>
    <t>HSS3X0.152</t>
  </si>
  <si>
    <t>HSS3X0.134</t>
  </si>
  <si>
    <t>HSS3X0.125</t>
  </si>
  <si>
    <t>HSS2.875X0.250</t>
  </si>
  <si>
    <t>HSS2.875X0.203</t>
  </si>
  <si>
    <t>HSS2.875X0.188</t>
  </si>
  <si>
    <t>HSS2.875X0.125</t>
  </si>
  <si>
    <t>HSS2.500X0.250</t>
  </si>
  <si>
    <t>HSS2.500X0.188</t>
  </si>
  <si>
    <t>HSS2.500X0.125</t>
  </si>
  <si>
    <t>HSS2.375X0.250</t>
  </si>
  <si>
    <t>HSS2.375X0.218</t>
  </si>
  <si>
    <t>HSS2.375X0.188</t>
  </si>
  <si>
    <t>HSS2.375X0.154</t>
  </si>
  <si>
    <t>HSS2.375X0.125</t>
  </si>
  <si>
    <t>HSS1.900X0.188</t>
  </si>
  <si>
    <t>HSS1.900X0.145</t>
  </si>
  <si>
    <t>HSS1.900X0.120</t>
  </si>
  <si>
    <t>HSS1.660X0.140</t>
  </si>
  <si>
    <t>Pipe1/2STD</t>
  </si>
  <si>
    <t>Pipe3/4STD</t>
  </si>
  <si>
    <t>Pipe1STD</t>
  </si>
  <si>
    <t>Pipe1-1/4STD</t>
  </si>
  <si>
    <t>Pipe1-1/2STD</t>
  </si>
  <si>
    <t xml:space="preserve">Pipe2STD </t>
  </si>
  <si>
    <t>Pipe2-1/2STD</t>
  </si>
  <si>
    <t>Pipe3STD</t>
  </si>
  <si>
    <t xml:space="preserve">Pipe3-1/2STD </t>
  </si>
  <si>
    <t>Pipe4STD</t>
  </si>
  <si>
    <t>Pipe5STD</t>
  </si>
  <si>
    <t>Pipe6STD</t>
  </si>
  <si>
    <t>Pipe8STD</t>
  </si>
  <si>
    <t>Pipe10STD</t>
  </si>
  <si>
    <t>Pipe12STD</t>
  </si>
  <si>
    <t>Pipe1/2XS</t>
  </si>
  <si>
    <t>Pipe3/4XS</t>
  </si>
  <si>
    <t>Pipe1XS</t>
  </si>
  <si>
    <t>Pipe1-1/4XS</t>
  </si>
  <si>
    <t>Pipe1-1/2XS</t>
  </si>
  <si>
    <t>Pipe2XS</t>
  </si>
  <si>
    <t>Pipe2-1/2XS</t>
  </si>
  <si>
    <t>Pipe3XS</t>
  </si>
  <si>
    <t>Pipe3-1/2XS</t>
  </si>
  <si>
    <t>Pipe4XS</t>
  </si>
  <si>
    <t>Pipe5XS</t>
  </si>
  <si>
    <t>Pipe6XS</t>
  </si>
  <si>
    <t>Pipe8XS</t>
  </si>
  <si>
    <t>Pipe10XS</t>
  </si>
  <si>
    <t>Pipe12XS</t>
  </si>
  <si>
    <t>Pipe2XXS</t>
  </si>
  <si>
    <t>Pipe2-1/2XXS</t>
  </si>
  <si>
    <t>Pipe3XXS</t>
  </si>
  <si>
    <t>Pipe4XXS</t>
  </si>
  <si>
    <t>Pipe5XXS</t>
  </si>
  <si>
    <t>Pipe6XXS</t>
  </si>
  <si>
    <t>Pipe8XXS</t>
  </si>
  <si>
    <t>Dc =</t>
  </si>
  <si>
    <t>Dc = SQRT(d^2+bf^2)</t>
  </si>
  <si>
    <t>Member Size =</t>
  </si>
  <si>
    <t>Depth, d =</t>
  </si>
  <si>
    <t>Flange Width, bf =</t>
  </si>
  <si>
    <t>Flange Thickness, tf =</t>
  </si>
  <si>
    <t>Web Thickness, tw =</t>
  </si>
  <si>
    <t>Perimeter, Pm =</t>
  </si>
  <si>
    <t>wi = (Pm/12)*Wi</t>
  </si>
  <si>
    <t>Single Angle Shapes</t>
  </si>
  <si>
    <t>Leg Depth, d =</t>
  </si>
  <si>
    <t>Leg Width, b =</t>
  </si>
  <si>
    <t>t(nom)</t>
  </si>
  <si>
    <t>h(flat)</t>
  </si>
  <si>
    <t>b(flat)</t>
  </si>
  <si>
    <t>Depth, h =</t>
  </si>
  <si>
    <t>Width, b =</t>
  </si>
  <si>
    <t>Depth across Flats, h(flat)</t>
  </si>
  <si>
    <t>Width across Flats, b(flat)</t>
  </si>
  <si>
    <t>Dc = 2*(SQRT((b(flat)/2)^2+(h/2-2.25*t)^2)+2.25*t)</t>
  </si>
  <si>
    <t>Round HHS &amp; Pipes</t>
  </si>
  <si>
    <t>Rectangular &amp; Square HSS</t>
  </si>
  <si>
    <t>Outside Diameter, OD =</t>
  </si>
  <si>
    <t>Inside Diameter, ID =</t>
  </si>
  <si>
    <t>Dc = OD</t>
  </si>
  <si>
    <t>Nominal Ice Thickness, ti =</t>
  </si>
  <si>
    <r>
      <t>td = 2.0*ti*</t>
    </r>
    <r>
      <rPr>
        <sz val="10"/>
        <color indexed="8"/>
        <rFont val="Tahoma"/>
        <family val="2"/>
      </rPr>
      <t>I</t>
    </r>
    <r>
      <rPr>
        <sz val="10"/>
        <color indexed="8"/>
        <rFont val="Arial"/>
        <family val="2"/>
      </rPr>
      <t>i*fz*(Kzt)^(0.35)</t>
    </r>
  </si>
  <si>
    <r>
      <t>td = 2.0*ti*</t>
    </r>
    <r>
      <rPr>
        <sz val="10"/>
        <color indexed="12"/>
        <rFont val="Tahoma"/>
        <family val="2"/>
      </rPr>
      <t>I</t>
    </r>
    <r>
      <rPr>
        <sz val="10"/>
        <color indexed="12"/>
        <rFont val="Arial"/>
        <family val="2"/>
      </rPr>
      <t>i*fz*(Kzt)^(0.35)</t>
    </r>
  </si>
  <si>
    <t>ID</t>
  </si>
  <si>
    <t>Nominal Wall Thickness, t =</t>
  </si>
  <si>
    <r>
      <t xml:space="preserve">Pm = </t>
    </r>
    <r>
      <rPr>
        <sz val="10"/>
        <color indexed="12"/>
        <rFont val="Symbol"/>
        <family val="1"/>
      </rPr>
      <t>p</t>
    </r>
    <r>
      <rPr>
        <sz val="10"/>
        <color indexed="12"/>
        <rFont val="Arial"/>
        <family val="2"/>
      </rPr>
      <t>*(OD+td)</t>
    </r>
  </si>
  <si>
    <t>Pm = 2*((d+td)+2*(bf+td)-(tw+td))</t>
  </si>
  <si>
    <t>Pm = 2*((d+td)+(bf+td))</t>
  </si>
  <si>
    <t>Note: outside radius of HSS at corners = 2.25*t</t>
  </si>
  <si>
    <r>
      <t>Pm = 2*(h(flat)+b(flat)+</t>
    </r>
    <r>
      <rPr>
        <sz val="10"/>
        <color indexed="12"/>
        <rFont val="Symbol"/>
        <family val="1"/>
      </rPr>
      <t>p</t>
    </r>
    <r>
      <rPr>
        <sz val="10"/>
        <color indexed="12"/>
        <rFont val="Arial"/>
        <family val="2"/>
      </rPr>
      <t>*2.25*(t+td/2))</t>
    </r>
  </si>
  <si>
    <r>
      <t>Pm = 2*(h(flat)+b(flat)+</t>
    </r>
    <r>
      <rPr>
        <sz val="10"/>
        <color indexed="8"/>
        <rFont val="Symbol"/>
        <family val="1"/>
      </rPr>
      <t>p</t>
    </r>
    <r>
      <rPr>
        <sz val="10"/>
        <color indexed="8"/>
        <rFont val="Arial"/>
        <family val="2"/>
      </rPr>
      <t>*2.25*(t+td/2))</t>
    </r>
  </si>
  <si>
    <t>Dc = SQRT(d^2+b^2)</t>
  </si>
  <si>
    <t>Pm = 2*((d+td)+(b+td))</t>
  </si>
  <si>
    <r>
      <t xml:space="preserve">Pm = </t>
    </r>
    <r>
      <rPr>
        <sz val="10"/>
        <color indexed="8"/>
        <rFont val="Symbol"/>
        <family val="1"/>
      </rPr>
      <t>p</t>
    </r>
    <r>
      <rPr>
        <sz val="10"/>
        <color indexed="8"/>
        <rFont val="Arial"/>
        <family val="2"/>
      </rPr>
      <t>*(OD+td)</t>
    </r>
  </si>
  <si>
    <t>FIGURE 10-2: 50-Year Mean Occurance Interval Uniform Ice Thickness Due to Freezing Rain with Concurrent 3-Second Wind Gust Speeds - Contiguous 48 States</t>
  </si>
  <si>
    <t>Program Description:</t>
  </si>
  <si>
    <t>Worksheet Name</t>
  </si>
  <si>
    <t>Description</t>
  </si>
  <si>
    <t>Doc</t>
  </si>
  <si>
    <t>This documentation sheet</t>
  </si>
  <si>
    <t>Program Assumptions and Limitations:</t>
  </si>
  <si>
    <t xml:space="preserve">required parameters are determined in order to compute the ice loading on various types of structural steel </t>
  </si>
  <si>
    <t>members.</t>
  </si>
  <si>
    <t>W, M, S, HP Shapes</t>
  </si>
  <si>
    <t>C, MC Shapes</t>
  </si>
  <si>
    <t>Ice loading analysis for W, M, S, and HP shapes</t>
  </si>
  <si>
    <t>Ice loading analysis for C and MC shapes</t>
  </si>
  <si>
    <t>WT, MT, ST Shapes</t>
  </si>
  <si>
    <t>Ice loading analysis for WT, MT, and ST shapes</t>
  </si>
  <si>
    <t>Single Angles</t>
  </si>
  <si>
    <t>Ice loading analysis for single angle shapes</t>
  </si>
  <si>
    <t>Rect. &amp; Square HSS</t>
  </si>
  <si>
    <t>Round HSS &amp; Pipe</t>
  </si>
  <si>
    <t>Ice loading analysis for rectangular and square HSS shapes</t>
  </si>
  <si>
    <t>Ice loading analysis for round HSS and pipe shapes</t>
  </si>
  <si>
    <t>Ice Maps</t>
  </si>
  <si>
    <t xml:space="preserve">     "Minimum Design Loads for Buildings and Other Structures".   </t>
  </si>
  <si>
    <t>for Ice Loads Due to Freezing Rain on W, M, S, and HP Shapes</t>
  </si>
  <si>
    <t xml:space="preserve">for Ice Loads Due to Freezing Rain on WT, MT, and ST Shapes </t>
  </si>
  <si>
    <t>for Ice Loads Due to Freezing Rain on Single Angle Shapes</t>
  </si>
  <si>
    <t>for Ice Loads Due to Freezing Rain on Rectangular and Square HSS</t>
  </si>
  <si>
    <t>for Ice Loads Due to Freezing Rain on C and MC Shapes</t>
  </si>
  <si>
    <t>for Ice Loads Due to Freezing Rain on Round HSS and Pipe Shapes</t>
  </si>
  <si>
    <t xml:space="preserve">      input or output items, equations used, data tables, etc.  (Note:  presence of a “comment box” is denoted by a </t>
  </si>
  <si>
    <t xml:space="preserve">      the contents of that particular "comment box".)</t>
  </si>
  <si>
    <t xml:space="preserve">      “red triangle” in the upper right-hand corner of a cell.  Merely move the mouse pointer to the desired cell to view </t>
  </si>
  <si>
    <t xml:space="preserve">      particular shape, and for comparison purposes, it also computes the ice loading based on the actual perimeter</t>
  </si>
  <si>
    <t xml:space="preserve">      of the shape.</t>
  </si>
  <si>
    <t>This program is a workbook consisting of eight (8) worksheets, described as follows:</t>
  </si>
  <si>
    <t>(same as above for round sections, since Dc = OD)</t>
  </si>
  <si>
    <t>Leg Thickness, t =</t>
  </si>
  <si>
    <t xml:space="preserve">3.  This program uses the database of member dimensions and section properties from the AISC Version 13.0 </t>
  </si>
  <si>
    <t xml:space="preserve">4.  This program contains “comment boxes” which contain a wide variety of information including explanations of </t>
  </si>
  <si>
    <t xml:space="preserve">      "Shapes Database" CD-ROM Version (12/2005), as well as those listed in the AISC 13th Edition Manual of Steel </t>
  </si>
  <si>
    <t xml:space="preserve">      Construction (12/2005).</t>
  </si>
  <si>
    <r>
      <t>"ASCE710</t>
    </r>
    <r>
      <rPr>
        <b/>
        <u val="single"/>
        <sz val="12"/>
        <rFont val="Symbol"/>
        <family val="1"/>
      </rPr>
      <t>I</t>
    </r>
    <r>
      <rPr>
        <b/>
        <u val="single"/>
        <sz val="12"/>
        <rFont val="Arial"/>
        <family val="2"/>
      </rPr>
      <t>" --- ASCE 7-10 CODE ICE LOAD ANALYSIS PROGRAM</t>
    </r>
  </si>
  <si>
    <r>
      <t>"ASCE710</t>
    </r>
    <r>
      <rPr>
        <sz val="9"/>
        <rFont val="Symbol"/>
        <family val="1"/>
      </rPr>
      <t>I</t>
    </r>
    <r>
      <rPr>
        <sz val="9"/>
        <rFont val="Arial"/>
        <family val="2"/>
      </rPr>
      <t xml:space="preserve">" is a spreadsheet program written in MS-Excel for the purpose of determining ice loading due to </t>
    </r>
  </si>
  <si>
    <t xml:space="preserve">freezing rain on structural steel members per the ASCE 7-10 Code.  Specifically, coefficients and related and </t>
  </si>
  <si>
    <t>Ice load loads map (Figures 10-2 thru 10-6 of ASCE 7-10 Code)</t>
  </si>
  <si>
    <t>Version 1.0</t>
  </si>
  <si>
    <t>Building Risk Category =</t>
  </si>
  <si>
    <t>Table 1.5-1, page 2</t>
  </si>
  <si>
    <t>Table 1.5-2, page 5</t>
  </si>
  <si>
    <t>Figures 10-2 through 10-6, pages 53-55</t>
  </si>
  <si>
    <t>Per ASCE 7-10 Code - Chapter 10</t>
  </si>
  <si>
    <t xml:space="preserve">1.  This program specifically follows Chapter 10, Ice Loads - Atmospheric Icing, of the ASCE 7-10 Standard, </t>
  </si>
  <si>
    <t>Table 1.5-2</t>
  </si>
  <si>
    <t xml:space="preserve">2.  This program determines the ice loading based on the ASCE 7-10 Code defined circumscribed diameter for the </t>
  </si>
  <si>
    <t>Section 26.8 &amp; Figure 26.8-1, pages 252-253</t>
  </si>
  <si>
    <t>Dc = SQRT(d^2+bf^2)  (from Figure 10-1, page 51)</t>
  </si>
  <si>
    <t>Dc = SQRT(d^2+b^2)  (from Figure 10-1, page 51)</t>
  </si>
  <si>
    <t>Dc = 2*(SQRT((b(flat)/2)^2+(h/2-2.25*t)^2)+2.25*t)  (Fig.10-1)</t>
  </si>
  <si>
    <t>Dc = OD  (from Figure 10-1, page 51)</t>
  </si>
  <si>
    <t>Comments:</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</si>
</sst>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0000000"/>
    <numFmt numFmtId="169" formatCode="0.00000"/>
    <numFmt numFmtId="170" formatCode="0.0000000"/>
    <numFmt numFmtId="171" formatCode="0.000000"/>
    <numFmt numFmtId="172" formatCode="0.00000000"/>
    <numFmt numFmtId="173" formatCode="0.000000000"/>
    <numFmt numFmtId="174" formatCode="0.00000000000000000"/>
    <numFmt numFmtId="175" formatCode="0.0000000000000000"/>
    <numFmt numFmtId="176" formatCode="0.000000000000000000"/>
    <numFmt numFmtId="177" formatCode="0.0000000000000000000"/>
    <numFmt numFmtId="178" formatCode="0.000000000000000"/>
    <numFmt numFmtId="179" formatCode="0.00000000000000"/>
    <numFmt numFmtId="180" formatCode="0.0000000000000"/>
    <numFmt numFmtId="181" formatCode="0.00000000000"/>
    <numFmt numFmtId="182" formatCode="0.0000000000"/>
    <numFmt numFmtId="183" formatCode="0.000E+00"/>
    <numFmt numFmtId="184" formatCode="00000"/>
    <numFmt numFmtId="185" formatCode="&quot;$&quot;#,##0\ ;\(&quot;$&quot;#,##0\)"/>
    <numFmt numFmtId="186" formatCode="&quot;$&quot;#,##0\ ;[Red]\(&quot;$&quot;#,##0\)"/>
    <numFmt numFmtId="187" formatCode="&quot;$&quot;#,##0.00\ ;\(&quot;$&quot;#,##0.00\)"/>
    <numFmt numFmtId="188" formatCode="&quot;$&quot;#,##0.00\ ;[Red]\(&quot;$&quot;#,##0.00\)"/>
    <numFmt numFmtId="189" formatCode="m/d"/>
    <numFmt numFmtId="190" formatCode="mm/dd/yy"/>
    <numFmt numFmtId="191" formatCode="dd\-mmm\-yy"/>
    <numFmt numFmtId="192" formatCode="dd\-mmm"/>
    <numFmt numFmtId="193" formatCode="mm/dd/yy\ h:mm"/>
    <numFmt numFmtId="194" formatCode="0.0000E+00"/>
    <numFmt numFmtId="195" formatCode="0.00_)"/>
    <numFmt numFmtId="196" formatCode="0.000_)"/>
    <numFmt numFmtId="197" formatCode=".00"/>
    <numFmt numFmtId="198" formatCode="mm/dd/yyyy"/>
    <numFmt numFmtId="199" formatCode="0;[Red]0"/>
    <numFmt numFmtId="200" formatCode="m/d/yy\ h:mm\ AM/PM"/>
    <numFmt numFmtId="201" formatCode="#\ ?/4"/>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quot;$&quot;#,##0.00"/>
    <numFmt numFmtId="211" formatCode="0\ &quot;ksi&quot;"/>
    <numFmt numFmtId="212" formatCode="#\ ?/8"/>
    <numFmt numFmtId="213" formatCode="#\ ?/16\ &quot;in.&quot;"/>
    <numFmt numFmtId="214" formatCode="#\ ?/8\ &quot;in.&quot;"/>
    <numFmt numFmtId="215" formatCode="#\ ?/2\ &quot;in.&quot;"/>
    <numFmt numFmtId="216" formatCode="#\ ?/4\ &quot;in.&quot;"/>
    <numFmt numFmtId="217" formatCode="0\ &quot;in.&quot;"/>
    <numFmt numFmtId="218" formatCode="_(* #,##0.000_);_(* \(#,##0.000\);_(* &quot;-&quot;??_);_(@_)"/>
    <numFmt numFmtId="219" formatCode="&quot;Yes&quot;;&quot;Yes&quot;;&quot;No&quot;"/>
    <numFmt numFmtId="220" formatCode="&quot;True&quot;;&quot;True&quot;;&quot;False&quot;"/>
    <numFmt numFmtId="221" formatCode="&quot;On&quot;;&quot;On&quot;;&quot;Off&quot;"/>
    <numFmt numFmtId="222" formatCode="[$€-2]\ #,##0.00_);[Red]\([$€-2]\ #,##0.00\)"/>
    <numFmt numFmtId="223" formatCode="#\ ??/16"/>
    <numFmt numFmtId="224" formatCode="[$-409]dddd\,\ mmmm\ dd\,\ yyyy"/>
    <numFmt numFmtId="225" formatCode="mmmm\ d\,\ yyyy"/>
    <numFmt numFmtId="226" formatCode="0.000%"/>
  </numFmts>
  <fonts count="76">
    <font>
      <sz val="10"/>
      <name val="Arial"/>
      <family val="0"/>
    </font>
    <font>
      <sz val="10"/>
      <color indexed="24"/>
      <name val="Arial"/>
      <family val="2"/>
    </font>
    <font>
      <u val="single"/>
      <sz val="10"/>
      <color indexed="36"/>
      <name val="Arial"/>
      <family val="2"/>
    </font>
    <font>
      <b/>
      <sz val="18"/>
      <color indexed="24"/>
      <name val="Arial"/>
      <family val="2"/>
    </font>
    <font>
      <b/>
      <sz val="12"/>
      <color indexed="24"/>
      <name val="Arial"/>
      <family val="2"/>
    </font>
    <font>
      <u val="single"/>
      <sz val="10"/>
      <color indexed="12"/>
      <name val="Arial"/>
      <family val="2"/>
    </font>
    <font>
      <b/>
      <sz val="12"/>
      <name val="Arial"/>
      <family val="2"/>
    </font>
    <font>
      <b/>
      <sz val="10"/>
      <name val="Arial"/>
      <family val="2"/>
    </font>
    <font>
      <sz val="8"/>
      <color indexed="12"/>
      <name val="Arial"/>
      <family val="2"/>
    </font>
    <font>
      <sz val="10"/>
      <color indexed="12"/>
      <name val="Arial"/>
      <family val="2"/>
    </font>
    <font>
      <b/>
      <u val="single"/>
      <sz val="10"/>
      <color indexed="12"/>
      <name val="Arial"/>
      <family val="2"/>
    </font>
    <font>
      <b/>
      <sz val="10"/>
      <color indexed="10"/>
      <name val="Arial"/>
      <family val="2"/>
    </font>
    <font>
      <sz val="10"/>
      <color indexed="43"/>
      <name val="Arial"/>
      <family val="2"/>
    </font>
    <font>
      <sz val="10"/>
      <color indexed="8"/>
      <name val="Arial"/>
      <family val="2"/>
    </font>
    <font>
      <sz val="10"/>
      <color indexed="10"/>
      <name val="Arial"/>
      <family val="2"/>
    </font>
    <font>
      <b/>
      <sz val="10"/>
      <color indexed="12"/>
      <name val="Arial"/>
      <family val="2"/>
    </font>
    <font>
      <sz val="10"/>
      <color indexed="12"/>
      <name val="Symbol"/>
      <family val="1"/>
    </font>
    <font>
      <b/>
      <u val="single"/>
      <sz val="10"/>
      <name val="Arial"/>
      <family val="2"/>
    </font>
    <font>
      <sz val="10"/>
      <color indexed="12"/>
      <name val="GreekS"/>
      <family val="0"/>
    </font>
    <font>
      <sz val="10"/>
      <color indexed="12"/>
      <name val="MathSoftText"/>
      <family val="0"/>
    </font>
    <font>
      <sz val="10"/>
      <color indexed="12"/>
      <name val="WP Greek Century"/>
      <family val="0"/>
    </font>
    <font>
      <sz val="10"/>
      <color indexed="9"/>
      <name val="Arial"/>
      <family val="2"/>
    </font>
    <font>
      <sz val="8"/>
      <name val="Tahoma"/>
      <family val="2"/>
    </font>
    <font>
      <b/>
      <sz val="8"/>
      <name val="Tahoma"/>
      <family val="2"/>
    </font>
    <font>
      <u val="single"/>
      <sz val="8"/>
      <name val="Tahoma"/>
      <family val="2"/>
    </font>
    <font>
      <b/>
      <u val="single"/>
      <sz val="8"/>
      <name val="Tahoma"/>
      <family val="2"/>
    </font>
    <font>
      <sz val="8"/>
      <name val="Arial"/>
      <family val="2"/>
    </font>
    <font>
      <sz val="10"/>
      <color indexed="12"/>
      <name val="Tahoma"/>
      <family val="2"/>
    </font>
    <font>
      <sz val="10"/>
      <name val="Tahoma"/>
      <family val="2"/>
    </font>
    <font>
      <sz val="10"/>
      <color indexed="8"/>
      <name val="Symbol"/>
      <family val="1"/>
    </font>
    <font>
      <sz val="10"/>
      <color indexed="8"/>
      <name val="Tahoma"/>
      <family val="2"/>
    </font>
    <font>
      <u val="single"/>
      <sz val="10"/>
      <name val="Arial"/>
      <family val="2"/>
    </font>
    <font>
      <b/>
      <u val="single"/>
      <sz val="12"/>
      <name val="Arial"/>
      <family val="2"/>
    </font>
    <font>
      <sz val="9"/>
      <name val="Arial"/>
      <family val="2"/>
    </font>
    <font>
      <b/>
      <sz val="9"/>
      <name val="Arial"/>
      <family val="2"/>
    </font>
    <font>
      <b/>
      <u val="single"/>
      <sz val="12"/>
      <name val="Symbol"/>
      <family val="1"/>
    </font>
    <font>
      <sz val="9"/>
      <name val="Symbol"/>
      <family val="1"/>
    </font>
    <font>
      <sz val="9"/>
      <color indexed="12"/>
      <name val="Arial"/>
      <family val="2"/>
    </font>
    <font>
      <sz val="11"/>
      <name val="Arial"/>
      <family val="2"/>
    </font>
    <font>
      <b/>
      <sz val="9"/>
      <color indexed="8"/>
      <name val="Arial"/>
      <family val="2"/>
    </font>
    <font>
      <sz val="9"/>
      <color indexed="8"/>
      <name val="Arial"/>
      <family val="2"/>
    </font>
    <font>
      <vertAlign val="superscript"/>
      <sz val="8"/>
      <name val="Tahoma"/>
      <family val="2"/>
    </font>
    <font>
      <vertAlign val="subscrip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0"/>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0"/>
      <color rgb="FF0000FF"/>
      <name val="Arial"/>
      <family val="2"/>
    </font>
    <font>
      <sz val="8"/>
      <color rgb="FF0000FF"/>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color indexed="63"/>
      </top>
      <bottom style="thin">
        <color indexed="22"/>
      </bottom>
    </border>
    <border>
      <left style="thin">
        <color indexed="22"/>
      </left>
      <right style="thin"/>
      <top style="thin">
        <color indexed="22"/>
      </top>
      <bottom style="thin">
        <color indexed="22"/>
      </bottom>
    </border>
    <border>
      <left style="thin"/>
      <right style="thin"/>
      <top style="thin"/>
      <bottom style="thin">
        <color indexed="22"/>
      </bottom>
    </border>
    <border>
      <left style="thin">
        <color indexed="22"/>
      </left>
      <right style="thin">
        <color indexed="22"/>
      </right>
      <top style="thin"/>
      <bottom style="thin">
        <color indexed="22"/>
      </bottom>
    </border>
    <border>
      <left style="thin"/>
      <right style="thin"/>
      <top style="thin">
        <color indexed="22"/>
      </top>
      <bottom style="thin"/>
    </border>
    <border>
      <left style="thin">
        <color indexed="22"/>
      </left>
      <right style="thin">
        <color indexed="22"/>
      </right>
      <top style="thin">
        <color indexed="22"/>
      </top>
      <bottom style="thin"/>
    </border>
    <border>
      <left style="thin">
        <color indexed="22"/>
      </left>
      <right style="thin"/>
      <top style="thin"/>
      <bottom style="thin">
        <color indexed="22"/>
      </bottom>
    </border>
    <border>
      <left style="thin">
        <color indexed="22"/>
      </left>
      <right style="thin"/>
      <top style="thin">
        <color indexed="22"/>
      </top>
      <bottom style="thin"/>
    </border>
    <border>
      <left style="thin">
        <color indexed="22"/>
      </left>
      <right style="thin">
        <color indexed="22"/>
      </right>
      <top>
        <color indexed="63"/>
      </top>
      <bottom style="thin">
        <color indexed="22"/>
      </bottom>
    </border>
    <border>
      <left style="thin"/>
      <right style="thin"/>
      <top>
        <color indexed="63"/>
      </top>
      <bottom style="thin">
        <color indexed="22"/>
      </bottom>
    </border>
    <border>
      <left style="thin"/>
      <right style="thin"/>
      <top style="thin"/>
      <bottom>
        <color indexed="63"/>
      </bottom>
    </border>
    <border>
      <left style="thin"/>
      <right style="thin">
        <color indexed="22"/>
      </right>
      <top style="thin"/>
      <bottom style="thin">
        <color indexed="22"/>
      </bottom>
    </border>
    <border>
      <left>
        <color indexed="63"/>
      </left>
      <right style="thin">
        <color indexed="22"/>
      </right>
      <top style="thin"/>
      <bottom style="thin">
        <color indexed="22"/>
      </bottom>
    </border>
    <border>
      <left style="thin"/>
      <right style="thin">
        <color indexed="22"/>
      </right>
      <top style="thin">
        <color indexed="22"/>
      </top>
      <bottom style="thin">
        <color indexed="22"/>
      </bottom>
    </border>
    <border>
      <left>
        <color indexed="63"/>
      </left>
      <right style="thin">
        <color indexed="22"/>
      </right>
      <top style="thin">
        <color indexed="22"/>
      </top>
      <bottom style="thin">
        <color indexed="22"/>
      </bottom>
    </border>
    <border>
      <left style="thin"/>
      <right style="thin">
        <color indexed="22"/>
      </right>
      <top style="thin">
        <color indexed="22"/>
      </top>
      <bottom style="thin"/>
    </border>
    <border>
      <left>
        <color indexed="63"/>
      </left>
      <right style="thin">
        <color indexed="22"/>
      </right>
      <top style="thin">
        <color indexed="22"/>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5" fontId="1" fillId="0" borderId="0" applyFont="0" applyFill="0" applyBorder="0" applyAlignment="0" applyProtection="0"/>
    <xf numFmtId="0" fontId="1" fillId="0" borderId="0" applyFont="0" applyFill="0" applyBorder="0" applyAlignment="0" applyProtection="0"/>
    <xf numFmtId="0" fontId="64" fillId="0" borderId="0" applyNumberFormat="0" applyFill="0" applyBorder="0" applyAlignment="0" applyProtection="0"/>
    <xf numFmtId="2" fontId="1" fillId="0" borderId="0" applyFont="0" applyFill="0" applyBorder="0" applyAlignment="0" applyProtection="0"/>
    <xf numFmtId="0" fontId="2" fillId="0" borderId="0" applyNumberFormat="0" applyFill="0" applyBorder="0" applyAlignment="0" applyProtection="0"/>
    <xf numFmtId="0" fontId="65" fillId="29"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6" fillId="0" borderId="3" applyNumberFormat="0" applyFill="0" applyAlignment="0" applyProtection="0"/>
    <xf numFmtId="0" fontId="66" fillId="0" borderId="0" applyNumberFormat="0" applyFill="0" applyBorder="0" applyAlignment="0" applyProtection="0"/>
    <xf numFmtId="0" fontId="5" fillId="0" borderId="0" applyNumberFormat="0" applyFill="0" applyBorder="0" applyAlignment="0" applyProtection="0"/>
    <xf numFmtId="0" fontId="67" fillId="30" borderId="1" applyNumberFormat="0" applyAlignment="0" applyProtection="0"/>
    <xf numFmtId="0" fontId="68" fillId="0" borderId="4" applyNumberFormat="0" applyFill="0" applyAlignment="0" applyProtection="0"/>
    <xf numFmtId="0" fontId="69" fillId="31" borderId="0" applyNumberFormat="0" applyBorder="0" applyAlignment="0" applyProtection="0"/>
    <xf numFmtId="0" fontId="0" fillId="0" borderId="0">
      <alignment/>
      <protection/>
    </xf>
    <xf numFmtId="0" fontId="0" fillId="32" borderId="5" applyNumberFormat="0" applyFont="0" applyAlignment="0" applyProtection="0"/>
    <xf numFmtId="0" fontId="70" fillId="27" borderId="6"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1" fillId="0" borderId="7" applyNumberFormat="0" applyFont="0" applyFill="0" applyAlignment="0" applyProtection="0"/>
    <xf numFmtId="0" fontId="72" fillId="0" borderId="0" applyNumberFormat="0" applyFill="0" applyBorder="0" applyAlignment="0" applyProtection="0"/>
  </cellStyleXfs>
  <cellXfs count="280">
    <xf numFmtId="0" fontId="0" fillId="0" borderId="0" xfId="0" applyAlignment="1">
      <alignment/>
    </xf>
    <xf numFmtId="0" fontId="9" fillId="33" borderId="0" xfId="0" applyFont="1" applyFill="1" applyBorder="1" applyAlignment="1" applyProtection="1">
      <alignment/>
      <protection locked="0"/>
    </xf>
    <xf numFmtId="49" fontId="9" fillId="33" borderId="8" xfId="0" applyNumberFormat="1" applyFont="1" applyFill="1" applyBorder="1" applyAlignment="1" applyProtection="1">
      <alignment horizontal="left"/>
      <protection locked="0"/>
    </xf>
    <xf numFmtId="49" fontId="9" fillId="33" borderId="9" xfId="0" applyNumberFormat="1" applyFont="1" applyFill="1" applyBorder="1" applyAlignment="1" applyProtection="1">
      <alignment/>
      <protection locked="0"/>
    </xf>
    <xf numFmtId="49" fontId="15" fillId="33" borderId="9" xfId="0" applyNumberFormat="1" applyFont="1" applyFill="1" applyBorder="1" applyAlignment="1" applyProtection="1">
      <alignment/>
      <protection locked="0"/>
    </xf>
    <xf numFmtId="49" fontId="15" fillId="33" borderId="10" xfId="0" applyNumberFormat="1" applyFont="1" applyFill="1" applyBorder="1" applyAlignment="1" applyProtection="1">
      <alignment/>
      <protection locked="0"/>
    </xf>
    <xf numFmtId="49" fontId="9" fillId="33" borderId="11" xfId="0" applyNumberFormat="1" applyFont="1" applyFill="1" applyBorder="1" applyAlignment="1" applyProtection="1">
      <alignment horizontal="left"/>
      <protection locked="0"/>
    </xf>
    <xf numFmtId="49" fontId="9" fillId="33" borderId="12" xfId="0" applyNumberFormat="1" applyFont="1" applyFill="1" applyBorder="1" applyAlignment="1" applyProtection="1">
      <alignment horizontal="left" vertical="center" indent="1"/>
      <protection locked="0"/>
    </xf>
    <xf numFmtId="49" fontId="8" fillId="33" borderId="12" xfId="0" applyNumberFormat="1" applyFont="1" applyFill="1" applyBorder="1" applyAlignment="1" applyProtection="1">
      <alignment horizontal="centerContinuous"/>
      <protection locked="0"/>
    </xf>
    <xf numFmtId="49" fontId="8" fillId="33" borderId="13" xfId="0" applyNumberFormat="1" applyFont="1" applyFill="1" applyBorder="1" applyAlignment="1" applyProtection="1">
      <alignment/>
      <protection locked="0"/>
    </xf>
    <xf numFmtId="49" fontId="9" fillId="33" borderId="14" xfId="0" applyNumberFormat="1" applyFont="1" applyFill="1" applyBorder="1" applyAlignment="1" applyProtection="1">
      <alignment/>
      <protection locked="0"/>
    </xf>
    <xf numFmtId="49" fontId="9" fillId="33" borderId="12" xfId="0" applyNumberFormat="1" applyFont="1" applyFill="1" applyBorder="1" applyAlignment="1" applyProtection="1">
      <alignment/>
      <protection locked="0"/>
    </xf>
    <xf numFmtId="49" fontId="9" fillId="33" borderId="13" xfId="0" applyNumberFormat="1" applyFont="1" applyFill="1" applyBorder="1" applyAlignment="1" applyProtection="1">
      <alignment/>
      <protection locked="0"/>
    </xf>
    <xf numFmtId="0" fontId="6" fillId="34" borderId="15" xfId="0" applyFont="1" applyFill="1" applyBorder="1" applyAlignment="1" applyProtection="1">
      <alignment horizontal="centerContinuous"/>
      <protection hidden="1"/>
    </xf>
    <xf numFmtId="0" fontId="0" fillId="34" borderId="16" xfId="0" applyFill="1" applyBorder="1" applyAlignment="1" applyProtection="1">
      <alignment horizontal="centerContinuous"/>
      <protection hidden="1"/>
    </xf>
    <xf numFmtId="0" fontId="7" fillId="34" borderId="16" xfId="0" applyFont="1" applyFill="1" applyBorder="1" applyAlignment="1" applyProtection="1">
      <alignment horizontal="centerContinuous"/>
      <protection hidden="1"/>
    </xf>
    <xf numFmtId="0" fontId="0" fillId="34" borderId="17" xfId="0" applyFill="1" applyBorder="1" applyAlignment="1" applyProtection="1">
      <alignment horizontal="centerContinuous"/>
      <protection hidden="1"/>
    </xf>
    <xf numFmtId="0" fontId="9" fillId="33" borderId="0" xfId="0" applyFont="1" applyFill="1" applyBorder="1" applyAlignment="1" applyProtection="1">
      <alignment/>
      <protection hidden="1"/>
    </xf>
    <xf numFmtId="0" fontId="11" fillId="34" borderId="18" xfId="0" applyFont="1" applyFill="1" applyBorder="1" applyAlignment="1" applyProtection="1">
      <alignment horizontal="centerContinuous"/>
      <protection hidden="1"/>
    </xf>
    <xf numFmtId="0" fontId="11" fillId="34" borderId="0" xfId="0" applyFont="1" applyFill="1" applyBorder="1" applyAlignment="1" applyProtection="1">
      <alignment horizontal="centerContinuous"/>
      <protection hidden="1"/>
    </xf>
    <xf numFmtId="0" fontId="11" fillId="34" borderId="8" xfId="0" applyFont="1" applyFill="1" applyBorder="1" applyAlignment="1" applyProtection="1">
      <alignment horizontal="centerContinuous"/>
      <protection hidden="1"/>
    </xf>
    <xf numFmtId="0" fontId="13" fillId="33" borderId="0" xfId="0" applyFont="1" applyFill="1" applyBorder="1" applyAlignment="1" applyProtection="1">
      <alignment/>
      <protection hidden="1"/>
    </xf>
    <xf numFmtId="0" fontId="13" fillId="33" borderId="14" xfId="0" applyFont="1" applyFill="1" applyBorder="1" applyAlignment="1" applyProtection="1">
      <alignment horizontal="center"/>
      <protection hidden="1"/>
    </xf>
    <xf numFmtId="0" fontId="13" fillId="33" borderId="19" xfId="0" applyFont="1" applyFill="1" applyBorder="1" applyAlignment="1" applyProtection="1">
      <alignment/>
      <protection hidden="1"/>
    </xf>
    <xf numFmtId="0" fontId="13" fillId="33" borderId="19" xfId="0" applyFont="1" applyFill="1" applyBorder="1" applyAlignment="1" applyProtection="1">
      <alignment/>
      <protection hidden="1"/>
    </xf>
    <xf numFmtId="2" fontId="9" fillId="33" borderId="0" xfId="0" applyNumberFormat="1" applyFont="1" applyFill="1" applyBorder="1" applyAlignment="1" applyProtection="1">
      <alignment horizontal="center"/>
      <protection hidden="1"/>
    </xf>
    <xf numFmtId="0" fontId="0" fillId="33" borderId="0" xfId="0" applyFill="1" applyBorder="1" applyAlignment="1" applyProtection="1">
      <alignment horizontal="left"/>
      <protection hidden="1"/>
    </xf>
    <xf numFmtId="0" fontId="0" fillId="33" borderId="0" xfId="0" applyFill="1" applyBorder="1" applyAlignment="1" applyProtection="1">
      <alignment/>
      <protection hidden="1"/>
    </xf>
    <xf numFmtId="0" fontId="0" fillId="33" borderId="19" xfId="0" applyFill="1" applyBorder="1" applyAlignment="1" applyProtection="1">
      <alignment/>
      <protection hidden="1"/>
    </xf>
    <xf numFmtId="0" fontId="0" fillId="33" borderId="18" xfId="0" applyFont="1" applyFill="1" applyBorder="1" applyAlignment="1" applyProtection="1">
      <alignment/>
      <protection hidden="1"/>
    </xf>
    <xf numFmtId="0" fontId="0" fillId="33" borderId="0" xfId="0" applyFill="1" applyBorder="1" applyAlignment="1" applyProtection="1">
      <alignment horizontal="right"/>
      <protection hidden="1"/>
    </xf>
    <xf numFmtId="0" fontId="0" fillId="33" borderId="0" xfId="0" applyFill="1" applyBorder="1" applyAlignment="1" applyProtection="1">
      <alignment/>
      <protection hidden="1"/>
    </xf>
    <xf numFmtId="0" fontId="0" fillId="33" borderId="18" xfId="0" applyFill="1" applyBorder="1" applyAlignment="1" applyProtection="1">
      <alignment/>
      <protection hidden="1"/>
    </xf>
    <xf numFmtId="0" fontId="17" fillId="33" borderId="18" xfId="0" applyFont="1" applyFill="1" applyBorder="1" applyAlignment="1" applyProtection="1">
      <alignment/>
      <protection hidden="1"/>
    </xf>
    <xf numFmtId="0" fontId="0" fillId="33" borderId="0" xfId="0" applyFill="1" applyBorder="1" applyAlignment="1" applyProtection="1">
      <alignment horizontal="centerContinuous"/>
      <protection hidden="1"/>
    </xf>
    <xf numFmtId="0" fontId="0" fillId="33" borderId="18" xfId="0" applyFill="1" applyBorder="1" applyAlignment="1" applyProtection="1">
      <alignment horizontal="right"/>
      <protection hidden="1"/>
    </xf>
    <xf numFmtId="0" fontId="0" fillId="33" borderId="0" xfId="0" applyFill="1" applyAlignment="1" applyProtection="1">
      <alignment/>
      <protection hidden="1"/>
    </xf>
    <xf numFmtId="0" fontId="0" fillId="33" borderId="20" xfId="0" applyFill="1" applyBorder="1" applyAlignment="1" applyProtection="1">
      <alignment horizontal="center"/>
      <protection hidden="1"/>
    </xf>
    <xf numFmtId="0" fontId="6" fillId="34" borderId="16" xfId="0" applyFont="1" applyFill="1" applyBorder="1" applyAlignment="1" applyProtection="1">
      <alignment horizontal="centerContinuous"/>
      <protection hidden="1"/>
    </xf>
    <xf numFmtId="0" fontId="8" fillId="33" borderId="0" xfId="0" applyFont="1" applyFill="1" applyBorder="1" applyAlignment="1" applyProtection="1">
      <alignment horizontal="right"/>
      <protection hidden="1"/>
    </xf>
    <xf numFmtId="0" fontId="9" fillId="33" borderId="0" xfId="0" applyFont="1" applyFill="1" applyBorder="1" applyAlignment="1" applyProtection="1">
      <alignment/>
      <protection hidden="1"/>
    </xf>
    <xf numFmtId="0" fontId="5" fillId="33" borderId="0" xfId="0" applyFont="1" applyFill="1" applyBorder="1" applyAlignment="1" applyProtection="1">
      <alignment/>
      <protection hidden="1"/>
    </xf>
    <xf numFmtId="0" fontId="5" fillId="33" borderId="0" xfId="0" applyFont="1" applyFill="1" applyBorder="1" applyAlignment="1" applyProtection="1">
      <alignment/>
      <protection hidden="1"/>
    </xf>
    <xf numFmtId="0" fontId="0" fillId="33" borderId="0" xfId="0" applyFill="1" applyAlignment="1" applyProtection="1">
      <alignment horizontal="right"/>
      <protection hidden="1"/>
    </xf>
    <xf numFmtId="0" fontId="14" fillId="34" borderId="0" xfId="0" applyFont="1" applyFill="1" applyBorder="1" applyAlignment="1" applyProtection="1">
      <alignment horizontal="centerContinuous"/>
      <protection hidden="1"/>
    </xf>
    <xf numFmtId="0" fontId="11" fillId="34" borderId="19" xfId="0" applyFont="1" applyFill="1" applyBorder="1" applyAlignment="1" applyProtection="1">
      <alignment horizontal="centerContinuous"/>
      <protection hidden="1"/>
    </xf>
    <xf numFmtId="0" fontId="12" fillId="33" borderId="0" xfId="0" applyFont="1" applyFill="1" applyBorder="1" applyAlignment="1" applyProtection="1">
      <alignment horizontal="center"/>
      <protection hidden="1"/>
    </xf>
    <xf numFmtId="0" fontId="13" fillId="33" borderId="0" xfId="0" applyFont="1" applyFill="1" applyBorder="1" applyAlignment="1" applyProtection="1">
      <alignment/>
      <protection hidden="1"/>
    </xf>
    <xf numFmtId="0" fontId="11" fillId="34" borderId="9" xfId="0" applyFont="1" applyFill="1" applyBorder="1" applyAlignment="1" applyProtection="1">
      <alignment horizontal="centerContinuous"/>
      <protection hidden="1"/>
    </xf>
    <xf numFmtId="0" fontId="11" fillId="34" borderId="10" xfId="0" applyFont="1" applyFill="1" applyBorder="1" applyAlignment="1" applyProtection="1">
      <alignment horizontal="centerContinuous"/>
      <protection hidden="1"/>
    </xf>
    <xf numFmtId="164" fontId="27" fillId="33" borderId="0" xfId="0" applyNumberFormat="1" applyFont="1" applyFill="1" applyBorder="1" applyAlignment="1" applyProtection="1">
      <alignment horizontal="center"/>
      <protection hidden="1"/>
    </xf>
    <xf numFmtId="0" fontId="27" fillId="35" borderId="0" xfId="0" applyFont="1" applyFill="1" applyBorder="1" applyAlignment="1" applyProtection="1">
      <alignment horizontal="right"/>
      <protection hidden="1"/>
    </xf>
    <xf numFmtId="0" fontId="9" fillId="35" borderId="0" xfId="0" applyFont="1" applyFill="1" applyBorder="1" applyAlignment="1" applyProtection="1">
      <alignment horizontal="left"/>
      <protection hidden="1"/>
    </xf>
    <xf numFmtId="0" fontId="9" fillId="33" borderId="0" xfId="0" applyFont="1" applyFill="1" applyBorder="1" applyAlignment="1" applyProtection="1">
      <alignment horizontal="left"/>
      <protection hidden="1"/>
    </xf>
    <xf numFmtId="0" fontId="9" fillId="35" borderId="0" xfId="0" applyFont="1" applyFill="1" applyBorder="1" applyAlignment="1" applyProtection="1">
      <alignment horizontal="center"/>
      <protection hidden="1"/>
    </xf>
    <xf numFmtId="0" fontId="9" fillId="35" borderId="0" xfId="0" applyFont="1" applyFill="1" applyBorder="1" applyAlignment="1" applyProtection="1">
      <alignment/>
      <protection hidden="1"/>
    </xf>
    <xf numFmtId="0" fontId="9" fillId="33" borderId="0" xfId="0" applyFont="1" applyFill="1" applyBorder="1" applyAlignment="1" applyProtection="1">
      <alignment horizontal="center"/>
      <protection hidden="1"/>
    </xf>
    <xf numFmtId="0" fontId="9" fillId="33" borderId="0" xfId="0" applyFont="1" applyFill="1" applyBorder="1" applyAlignment="1" applyProtection="1">
      <alignment/>
      <protection hidden="1"/>
    </xf>
    <xf numFmtId="164" fontId="16" fillId="33" borderId="0" xfId="0" applyNumberFormat="1" applyFont="1" applyFill="1" applyBorder="1" applyAlignment="1" applyProtection="1">
      <alignment horizontal="right"/>
      <protection hidden="1"/>
    </xf>
    <xf numFmtId="0" fontId="0" fillId="33" borderId="14" xfId="0" applyFill="1" applyBorder="1" applyAlignment="1" applyProtection="1">
      <alignment horizontal="center"/>
      <protection hidden="1"/>
    </xf>
    <xf numFmtId="0" fontId="13" fillId="33" borderId="12" xfId="0" applyFont="1" applyFill="1" applyBorder="1" applyAlignment="1" applyProtection="1">
      <alignment horizontal="center"/>
      <protection hidden="1"/>
    </xf>
    <xf numFmtId="0" fontId="9" fillId="33" borderId="0" xfId="0" applyFont="1" applyFill="1" applyBorder="1" applyAlignment="1" applyProtection="1">
      <alignment horizontal="right"/>
      <protection hidden="1"/>
    </xf>
    <xf numFmtId="0" fontId="9" fillId="33" borderId="0" xfId="0" applyFont="1" applyFill="1" applyAlignment="1" applyProtection="1">
      <alignment/>
      <protection hidden="1"/>
    </xf>
    <xf numFmtId="0" fontId="10" fillId="33" borderId="0" xfId="0" applyFont="1" applyFill="1" applyBorder="1" applyAlignment="1" applyProtection="1">
      <alignment horizontal="left"/>
      <protection hidden="1"/>
    </xf>
    <xf numFmtId="0" fontId="9" fillId="33" borderId="0" xfId="0" applyFont="1" applyFill="1" applyBorder="1" applyAlignment="1" applyProtection="1">
      <alignment horizontal="right" vertical="center"/>
      <protection hidden="1"/>
    </xf>
    <xf numFmtId="0" fontId="9" fillId="33" borderId="0" xfId="0" applyFont="1" applyFill="1" applyBorder="1" applyAlignment="1" applyProtection="1">
      <alignment horizontal="center" vertical="center"/>
      <protection hidden="1"/>
    </xf>
    <xf numFmtId="0" fontId="9" fillId="33" borderId="0" xfId="0" applyFont="1" applyFill="1" applyAlignment="1" applyProtection="1">
      <alignment horizontal="right"/>
      <protection hidden="1"/>
    </xf>
    <xf numFmtId="0" fontId="9" fillId="33" borderId="0" xfId="0" applyFont="1" applyFill="1" applyAlignment="1" applyProtection="1">
      <alignment horizontal="left"/>
      <protection hidden="1"/>
    </xf>
    <xf numFmtId="0" fontId="26" fillId="33" borderId="0" xfId="0" applyFont="1" applyFill="1" applyBorder="1" applyAlignment="1" applyProtection="1">
      <alignment/>
      <protection hidden="1"/>
    </xf>
    <xf numFmtId="0" fontId="0" fillId="35" borderId="0" xfId="0" applyFill="1" applyBorder="1" applyAlignment="1" applyProtection="1">
      <alignment horizontal="right"/>
      <protection hidden="1"/>
    </xf>
    <xf numFmtId="0" fontId="26" fillId="35" borderId="0" xfId="0" applyFont="1" applyFill="1" applyBorder="1" applyAlignment="1" applyProtection="1">
      <alignment horizontal="left"/>
      <protection hidden="1"/>
    </xf>
    <xf numFmtId="0" fontId="0" fillId="33" borderId="0" xfId="0" applyFont="1" applyFill="1" applyBorder="1" applyAlignment="1" applyProtection="1">
      <alignment horizontal="center"/>
      <protection hidden="1"/>
    </xf>
    <xf numFmtId="0" fontId="9" fillId="33" borderId="19" xfId="0" applyFont="1" applyFill="1" applyBorder="1" applyAlignment="1" applyProtection="1">
      <alignment horizontal="center"/>
      <protection hidden="1"/>
    </xf>
    <xf numFmtId="2" fontId="9" fillId="33" borderId="0" xfId="0" applyNumberFormat="1" applyFont="1" applyFill="1" applyBorder="1" applyAlignment="1" applyProtection="1">
      <alignment horizontal="center" vertical="center"/>
      <protection hidden="1"/>
    </xf>
    <xf numFmtId="0" fontId="0" fillId="35" borderId="0" xfId="0" applyFill="1" applyBorder="1" applyAlignment="1" applyProtection="1">
      <alignment/>
      <protection hidden="1"/>
    </xf>
    <xf numFmtId="0" fontId="9" fillId="35" borderId="0" xfId="0" applyFont="1" applyFill="1" applyBorder="1" applyAlignment="1" applyProtection="1">
      <alignment/>
      <protection hidden="1"/>
    </xf>
    <xf numFmtId="164" fontId="9" fillId="33" borderId="0" xfId="0" applyNumberFormat="1" applyFont="1" applyFill="1" applyBorder="1" applyAlignment="1" applyProtection="1">
      <alignment horizontal="center" vertical="center"/>
      <protection hidden="1"/>
    </xf>
    <xf numFmtId="0" fontId="0" fillId="35" borderId="0" xfId="0" applyFill="1" applyBorder="1" applyAlignment="1" applyProtection="1">
      <alignment horizontal="center"/>
      <protection hidden="1"/>
    </xf>
    <xf numFmtId="0" fontId="9" fillId="33" borderId="0" xfId="0" applyFont="1" applyFill="1" applyBorder="1" applyAlignment="1" applyProtection="1">
      <alignment horizontal="right" vertical="center"/>
      <protection hidden="1"/>
    </xf>
    <xf numFmtId="164" fontId="9" fillId="33" borderId="0" xfId="0" applyNumberFormat="1" applyFont="1" applyFill="1" applyBorder="1" applyAlignment="1" applyProtection="1">
      <alignment horizontal="right" vertical="center"/>
      <protection hidden="1"/>
    </xf>
    <xf numFmtId="2" fontId="9" fillId="33" borderId="0" xfId="0" applyNumberFormat="1" applyFont="1" applyFill="1" applyBorder="1" applyAlignment="1" applyProtection="1">
      <alignment horizontal="center" vertical="center"/>
      <protection hidden="1"/>
    </xf>
    <xf numFmtId="0" fontId="9" fillId="33" borderId="0" xfId="0" applyFont="1" applyFill="1" applyBorder="1" applyAlignment="1" applyProtection="1">
      <alignment/>
      <protection hidden="1"/>
    </xf>
    <xf numFmtId="2" fontId="9" fillId="33" borderId="0" xfId="0" applyNumberFormat="1" applyFont="1" applyFill="1" applyBorder="1" applyAlignment="1" applyProtection="1">
      <alignment horizontal="center"/>
      <protection hidden="1"/>
    </xf>
    <xf numFmtId="0" fontId="9" fillId="33" borderId="0" xfId="0" applyFont="1" applyFill="1" applyBorder="1" applyAlignment="1" applyProtection="1">
      <alignment horizontal="left"/>
      <protection hidden="1"/>
    </xf>
    <xf numFmtId="0" fontId="0" fillId="35" borderId="0" xfId="0" applyFont="1" applyFill="1" applyBorder="1" applyAlignment="1" applyProtection="1">
      <alignment horizontal="right"/>
      <protection hidden="1"/>
    </xf>
    <xf numFmtId="0" fontId="9" fillId="33" borderId="19" xfId="0" applyFont="1" applyFill="1" applyBorder="1" applyAlignment="1" applyProtection="1">
      <alignment/>
      <protection hidden="1"/>
    </xf>
    <xf numFmtId="2" fontId="9" fillId="35" borderId="21" xfId="0" applyNumberFormat="1" applyFont="1" applyFill="1" applyBorder="1" applyAlignment="1" applyProtection="1">
      <alignment horizontal="center" vertical="center"/>
      <protection hidden="1"/>
    </xf>
    <xf numFmtId="0" fontId="13" fillId="33" borderId="0" xfId="0" applyFont="1" applyFill="1" applyBorder="1" applyAlignment="1" applyProtection="1">
      <alignment horizontal="left"/>
      <protection hidden="1"/>
    </xf>
    <xf numFmtId="0" fontId="13" fillId="33" borderId="0" xfId="0" applyFont="1" applyFill="1" applyBorder="1" applyAlignment="1" applyProtection="1">
      <alignment horizontal="right"/>
      <protection hidden="1"/>
    </xf>
    <xf numFmtId="0" fontId="26" fillId="33" borderId="0" xfId="0" applyFont="1" applyFill="1" applyBorder="1" applyAlignment="1" applyProtection="1">
      <alignment horizontal="left"/>
      <protection hidden="1"/>
    </xf>
    <xf numFmtId="0" fontId="19" fillId="33" borderId="0" xfId="0" applyFont="1" applyFill="1" applyBorder="1" applyAlignment="1" applyProtection="1">
      <alignment/>
      <protection hidden="1"/>
    </xf>
    <xf numFmtId="0" fontId="14" fillId="33" borderId="0" xfId="0" applyFont="1" applyFill="1" applyBorder="1" applyAlignment="1" applyProtection="1">
      <alignment/>
      <protection hidden="1"/>
    </xf>
    <xf numFmtId="0" fontId="13" fillId="33" borderId="19" xfId="0" applyFont="1" applyFill="1" applyBorder="1" applyAlignment="1" applyProtection="1">
      <alignment/>
      <protection hidden="1"/>
    </xf>
    <xf numFmtId="0" fontId="20" fillId="33" borderId="0" xfId="0" applyFont="1" applyFill="1" applyBorder="1" applyAlignment="1" applyProtection="1">
      <alignment horizontal="left"/>
      <protection hidden="1"/>
    </xf>
    <xf numFmtId="11" fontId="9" fillId="33" borderId="0" xfId="0" applyNumberFormat="1" applyFont="1" applyFill="1" applyBorder="1" applyAlignment="1" applyProtection="1">
      <alignment horizontal="left" vertical="center"/>
      <protection hidden="1"/>
    </xf>
    <xf numFmtId="11" fontId="9" fillId="33" borderId="0" xfId="0" applyNumberFormat="1" applyFont="1" applyFill="1" applyBorder="1" applyAlignment="1" applyProtection="1">
      <alignment horizontal="left"/>
      <protection hidden="1"/>
    </xf>
    <xf numFmtId="164" fontId="9" fillId="33" borderId="0" xfId="0" applyNumberFormat="1" applyFont="1" applyFill="1" applyBorder="1" applyAlignment="1" applyProtection="1">
      <alignment horizontal="right"/>
      <protection hidden="1"/>
    </xf>
    <xf numFmtId="164" fontId="9" fillId="33" borderId="0" xfId="0" applyNumberFormat="1" applyFont="1" applyFill="1" applyBorder="1" applyAlignment="1" applyProtection="1">
      <alignment horizontal="right"/>
      <protection hidden="1"/>
    </xf>
    <xf numFmtId="0" fontId="0" fillId="35" borderId="0" xfId="0" applyFont="1" applyFill="1" applyBorder="1" applyAlignment="1" applyProtection="1">
      <alignment/>
      <protection hidden="1"/>
    </xf>
    <xf numFmtId="2" fontId="9" fillId="33" borderId="0" xfId="0" applyNumberFormat="1" applyFont="1" applyFill="1" applyBorder="1" applyAlignment="1" applyProtection="1">
      <alignment horizontal="left"/>
      <protection hidden="1"/>
    </xf>
    <xf numFmtId="0" fontId="0" fillId="33" borderId="0" xfId="0" applyFont="1" applyFill="1" applyBorder="1" applyAlignment="1" applyProtection="1">
      <alignment horizontal="right"/>
      <protection hidden="1"/>
    </xf>
    <xf numFmtId="0" fontId="0" fillId="33" borderId="0" xfId="0" applyFont="1" applyFill="1" applyBorder="1" applyAlignment="1" applyProtection="1">
      <alignment/>
      <protection hidden="1"/>
    </xf>
    <xf numFmtId="0" fontId="0" fillId="35" borderId="0" xfId="0" applyFill="1" applyBorder="1" applyAlignment="1" applyProtection="1">
      <alignment/>
      <protection hidden="1"/>
    </xf>
    <xf numFmtId="0" fontId="9" fillId="33" borderId="0" xfId="0" applyFont="1" applyFill="1" applyBorder="1" applyAlignment="1" applyProtection="1">
      <alignment horizontal="left" vertical="center"/>
      <protection hidden="1"/>
    </xf>
    <xf numFmtId="0" fontId="13" fillId="33" borderId="0" xfId="0" applyFont="1" applyFill="1" applyBorder="1" applyAlignment="1" applyProtection="1">
      <alignment horizontal="left"/>
      <protection hidden="1"/>
    </xf>
    <xf numFmtId="0" fontId="9" fillId="33" borderId="0" xfId="0" applyFont="1" applyFill="1" applyBorder="1" applyAlignment="1" applyProtection="1">
      <alignment horizontal="right"/>
      <protection hidden="1"/>
    </xf>
    <xf numFmtId="0" fontId="9" fillId="33" borderId="0" xfId="0" applyFont="1" applyFill="1" applyBorder="1" applyAlignment="1" applyProtection="1">
      <alignment horizontal="center"/>
      <protection hidden="1"/>
    </xf>
    <xf numFmtId="0" fontId="21" fillId="33" borderId="0" xfId="0" applyFont="1" applyFill="1" applyBorder="1" applyAlignment="1" applyProtection="1">
      <alignment horizontal="center" vertical="center"/>
      <protection hidden="1"/>
    </xf>
    <xf numFmtId="0" fontId="9" fillId="33" borderId="19" xfId="0" applyFont="1" applyFill="1" applyBorder="1" applyAlignment="1" applyProtection="1">
      <alignment/>
      <protection locked="0"/>
    </xf>
    <xf numFmtId="2" fontId="9" fillId="35" borderId="0" xfId="0" applyNumberFormat="1" applyFont="1" applyFill="1" applyBorder="1" applyAlignment="1" applyProtection="1">
      <alignment horizontal="center" vertical="center"/>
      <protection hidden="1"/>
    </xf>
    <xf numFmtId="2" fontId="9" fillId="33" borderId="0" xfId="0" applyNumberFormat="1" applyFont="1" applyFill="1" applyAlignment="1" applyProtection="1">
      <alignment horizontal="center"/>
      <protection hidden="1"/>
    </xf>
    <xf numFmtId="0" fontId="8" fillId="0" borderId="20" xfId="0" applyFont="1" applyBorder="1" applyAlignment="1" applyProtection="1">
      <alignment horizontal="center"/>
      <protection hidden="1"/>
    </xf>
    <xf numFmtId="0" fontId="13" fillId="33" borderId="20" xfId="0" applyFont="1" applyFill="1" applyBorder="1" applyAlignment="1" applyProtection="1">
      <alignment horizontal="center"/>
      <protection locked="0"/>
    </xf>
    <xf numFmtId="0" fontId="26" fillId="33" borderId="0" xfId="0" applyFont="1" applyFill="1" applyBorder="1" applyAlignment="1" applyProtection="1">
      <alignment horizontal="left" vertical="top"/>
      <protection hidden="1"/>
    </xf>
    <xf numFmtId="0" fontId="9" fillId="33" borderId="0" xfId="0" applyFont="1" applyFill="1" applyBorder="1" applyAlignment="1" applyProtection="1">
      <alignment vertical="top"/>
      <protection hidden="1"/>
    </xf>
    <xf numFmtId="0" fontId="18" fillId="33" borderId="0" xfId="0" applyFont="1" applyFill="1" applyBorder="1" applyAlignment="1" applyProtection="1">
      <alignment vertical="top"/>
      <protection hidden="1"/>
    </xf>
    <xf numFmtId="0" fontId="5" fillId="33" borderId="0" xfId="0" applyFont="1" applyFill="1" applyBorder="1" applyAlignment="1" applyProtection="1">
      <alignment vertical="top"/>
      <protection hidden="1"/>
    </xf>
    <xf numFmtId="0" fontId="9" fillId="33" borderId="0" xfId="0" applyFont="1" applyFill="1" applyBorder="1" applyAlignment="1" applyProtection="1">
      <alignment horizontal="left" vertical="top"/>
      <protection hidden="1"/>
    </xf>
    <xf numFmtId="0" fontId="13" fillId="33" borderId="0" xfId="0" applyFont="1" applyFill="1" applyBorder="1" applyAlignment="1" applyProtection="1">
      <alignment vertical="top"/>
      <protection hidden="1"/>
    </xf>
    <xf numFmtId="0" fontId="0" fillId="33" borderId="0" xfId="0" applyFont="1" applyFill="1" applyAlignment="1" applyProtection="1">
      <alignment horizontal="right" vertical="top"/>
      <protection hidden="1"/>
    </xf>
    <xf numFmtId="0" fontId="0" fillId="33" borderId="0" xfId="0" applyFill="1" applyAlignment="1" applyProtection="1">
      <alignment vertical="top"/>
      <protection hidden="1"/>
    </xf>
    <xf numFmtId="0" fontId="0" fillId="33" borderId="18" xfId="0" applyFont="1" applyFill="1" applyBorder="1" applyAlignment="1" applyProtection="1">
      <alignment vertical="top"/>
      <protection hidden="1"/>
    </xf>
    <xf numFmtId="0" fontId="0" fillId="33" borderId="0" xfId="0" applyFont="1" applyFill="1" applyBorder="1" applyAlignment="1" applyProtection="1">
      <alignment vertical="top"/>
      <protection hidden="1"/>
    </xf>
    <xf numFmtId="0" fontId="0" fillId="33" borderId="19" xfId="0" applyFont="1" applyFill="1" applyBorder="1" applyAlignment="1" applyProtection="1">
      <alignment vertical="top"/>
      <protection hidden="1"/>
    </xf>
    <xf numFmtId="2" fontId="9" fillId="33" borderId="0" xfId="0" applyNumberFormat="1" applyFont="1" applyFill="1" applyAlignment="1" applyProtection="1">
      <alignment horizontal="center"/>
      <protection hidden="1"/>
    </xf>
    <xf numFmtId="49" fontId="9" fillId="33" borderId="13" xfId="0" applyNumberFormat="1" applyFont="1" applyFill="1" applyBorder="1" applyAlignment="1" applyProtection="1">
      <alignment/>
      <protection locked="0"/>
    </xf>
    <xf numFmtId="165" fontId="9" fillId="33" borderId="0" xfId="0" applyNumberFormat="1" applyFont="1" applyFill="1" applyBorder="1" applyAlignment="1" applyProtection="1">
      <alignment horizontal="center"/>
      <protection hidden="1"/>
    </xf>
    <xf numFmtId="164" fontId="9" fillId="36" borderId="21" xfId="0" applyNumberFormat="1" applyFont="1" applyFill="1" applyBorder="1" applyAlignment="1" applyProtection="1">
      <alignment horizontal="center" vertical="center"/>
      <protection locked="0"/>
    </xf>
    <xf numFmtId="164" fontId="9" fillId="33" borderId="0" xfId="0" applyNumberFormat="1" applyFont="1" applyFill="1" applyBorder="1" applyAlignment="1" applyProtection="1">
      <alignment horizontal="center"/>
      <protection hidden="1"/>
    </xf>
    <xf numFmtId="164" fontId="9" fillId="33" borderId="0" xfId="0" applyNumberFormat="1" applyFont="1" applyFill="1" applyAlignment="1" applyProtection="1">
      <alignment horizontal="center"/>
      <protection hidden="1"/>
    </xf>
    <xf numFmtId="0" fontId="9" fillId="0" borderId="0" xfId="0" applyFont="1" applyAlignment="1" applyProtection="1">
      <alignment/>
      <protection/>
    </xf>
    <xf numFmtId="0" fontId="0" fillId="0" borderId="18" xfId="0" applyBorder="1" applyAlignment="1" applyProtection="1">
      <alignment horizontal="right"/>
      <protection hidden="1"/>
    </xf>
    <xf numFmtId="2" fontId="9" fillId="37" borderId="21" xfId="0" applyNumberFormat="1" applyFont="1" applyFill="1" applyBorder="1" applyAlignment="1" applyProtection="1">
      <alignment horizontal="center"/>
      <protection locked="0"/>
    </xf>
    <xf numFmtId="2" fontId="9" fillId="35" borderId="0" xfId="0" applyNumberFormat="1" applyFont="1" applyFill="1" applyBorder="1" applyAlignment="1" applyProtection="1">
      <alignment horizontal="center" vertical="center"/>
      <protection hidden="1"/>
    </xf>
    <xf numFmtId="0" fontId="9" fillId="33" borderId="0" xfId="0" applyFont="1" applyFill="1" applyAlignment="1" applyProtection="1">
      <alignment horizontal="center"/>
      <protection hidden="1"/>
    </xf>
    <xf numFmtId="165" fontId="9" fillId="33" borderId="0" xfId="0" applyNumberFormat="1" applyFont="1" applyFill="1" applyAlignment="1" applyProtection="1">
      <alignment horizontal="center"/>
      <protection hidden="1"/>
    </xf>
    <xf numFmtId="164" fontId="9" fillId="35" borderId="0" xfId="0" applyNumberFormat="1" applyFont="1" applyFill="1" applyBorder="1" applyAlignment="1" applyProtection="1">
      <alignment horizontal="center" vertical="center"/>
      <protection hidden="1"/>
    </xf>
    <xf numFmtId="0" fontId="27" fillId="35" borderId="0" xfId="0" applyFont="1" applyFill="1" applyBorder="1" applyAlignment="1" applyProtection="1">
      <alignment horizontal="left"/>
      <protection hidden="1"/>
    </xf>
    <xf numFmtId="0" fontId="9" fillId="33" borderId="11" xfId="0" applyFont="1" applyFill="1" applyBorder="1" applyAlignment="1" applyProtection="1">
      <alignment horizontal="centerContinuous"/>
      <protection hidden="1"/>
    </xf>
    <xf numFmtId="0" fontId="9" fillId="33" borderId="12" xfId="0" applyFont="1" applyFill="1" applyBorder="1" applyAlignment="1" applyProtection="1">
      <alignment horizontal="centerContinuous"/>
      <protection hidden="1"/>
    </xf>
    <xf numFmtId="0" fontId="9" fillId="33" borderId="13" xfId="0" applyFont="1" applyFill="1" applyBorder="1" applyAlignment="1" applyProtection="1">
      <alignment horizontal="centerContinuous"/>
      <protection hidden="1"/>
    </xf>
    <xf numFmtId="164" fontId="8" fillId="33" borderId="22" xfId="0" applyNumberFormat="1" applyFont="1" applyFill="1" applyBorder="1" applyAlignment="1">
      <alignment horizontal="center"/>
    </xf>
    <xf numFmtId="2" fontId="8" fillId="33" borderId="22" xfId="0" applyNumberFormat="1" applyFont="1" applyFill="1" applyBorder="1" applyAlignment="1">
      <alignment horizontal="center"/>
    </xf>
    <xf numFmtId="0" fontId="27" fillId="33" borderId="0" xfId="0" applyFont="1" applyFill="1" applyAlignment="1" applyProtection="1">
      <alignment horizontal="center"/>
      <protection hidden="1"/>
    </xf>
    <xf numFmtId="2" fontId="8" fillId="33" borderId="23" xfId="0" applyNumberFormat="1" applyFont="1" applyFill="1" applyBorder="1" applyAlignment="1">
      <alignment horizontal="center"/>
    </xf>
    <xf numFmtId="2" fontId="8" fillId="33" borderId="24" xfId="0" applyNumberFormat="1" applyFont="1" applyFill="1" applyBorder="1" applyAlignment="1">
      <alignment horizontal="center"/>
    </xf>
    <xf numFmtId="0" fontId="30" fillId="35" borderId="0" xfId="0" applyFont="1" applyFill="1" applyBorder="1" applyAlignment="1" applyProtection="1">
      <alignment horizontal="right"/>
      <protection hidden="1"/>
    </xf>
    <xf numFmtId="0" fontId="30" fillId="35" borderId="0" xfId="0" applyFont="1" applyFill="1" applyBorder="1" applyAlignment="1" applyProtection="1">
      <alignment horizontal="left"/>
      <protection hidden="1"/>
    </xf>
    <xf numFmtId="0" fontId="13" fillId="35" borderId="0" xfId="0" applyFont="1" applyFill="1" applyBorder="1" applyAlignment="1" applyProtection="1">
      <alignment horizontal="left"/>
      <protection hidden="1"/>
    </xf>
    <xf numFmtId="0" fontId="8" fillId="33" borderId="25" xfId="0" applyNumberFormat="1" applyFont="1" applyFill="1" applyBorder="1" applyAlignment="1">
      <alignment horizontal="center"/>
    </xf>
    <xf numFmtId="2" fontId="8" fillId="33" borderId="26" xfId="0" applyNumberFormat="1" applyFont="1" applyFill="1" applyBorder="1" applyAlignment="1">
      <alignment horizontal="center"/>
    </xf>
    <xf numFmtId="0" fontId="8" fillId="33" borderId="21" xfId="0" applyNumberFormat="1" applyFont="1" applyFill="1" applyBorder="1" applyAlignment="1">
      <alignment horizontal="center"/>
    </xf>
    <xf numFmtId="0" fontId="8" fillId="33" borderId="27" xfId="0" applyNumberFormat="1" applyFont="1" applyFill="1" applyBorder="1" applyAlignment="1">
      <alignment horizontal="center"/>
    </xf>
    <xf numFmtId="2" fontId="8" fillId="33" borderId="28" xfId="0" applyNumberFormat="1" applyFont="1" applyFill="1" applyBorder="1" applyAlignment="1">
      <alignment horizontal="center"/>
    </xf>
    <xf numFmtId="2" fontId="9" fillId="33" borderId="25" xfId="0" applyNumberFormat="1" applyFont="1" applyFill="1" applyBorder="1" applyAlignment="1" applyProtection="1">
      <alignment horizontal="center" vertical="center"/>
      <protection hidden="1"/>
    </xf>
    <xf numFmtId="165" fontId="9" fillId="35" borderId="21" xfId="0" applyNumberFormat="1" applyFont="1" applyFill="1" applyBorder="1" applyAlignment="1" applyProtection="1">
      <alignment horizontal="center" vertical="center"/>
      <protection hidden="1"/>
    </xf>
    <xf numFmtId="164" fontId="9" fillId="35" borderId="21" xfId="0" applyNumberFormat="1" applyFont="1" applyFill="1" applyBorder="1" applyAlignment="1" applyProtection="1">
      <alignment horizontal="center" vertical="center"/>
      <protection hidden="1"/>
    </xf>
    <xf numFmtId="2" fontId="9" fillId="35" borderId="27" xfId="0" applyNumberFormat="1" applyFont="1" applyFill="1" applyBorder="1" applyAlignment="1" applyProtection="1">
      <alignment horizontal="center" vertical="center"/>
      <protection hidden="1"/>
    </xf>
    <xf numFmtId="0" fontId="7" fillId="33" borderId="18" xfId="0" applyFont="1" applyFill="1" applyBorder="1" applyAlignment="1" applyProtection="1">
      <alignment/>
      <protection hidden="1"/>
    </xf>
    <xf numFmtId="167" fontId="8" fillId="33" borderId="26" xfId="0" applyNumberFormat="1" applyFont="1" applyFill="1" applyBorder="1" applyAlignment="1">
      <alignment horizontal="center"/>
    </xf>
    <xf numFmtId="2" fontId="8" fillId="33" borderId="29" xfId="0" applyNumberFormat="1" applyFont="1" applyFill="1" applyBorder="1" applyAlignment="1">
      <alignment horizontal="center"/>
    </xf>
    <xf numFmtId="167" fontId="8" fillId="33" borderId="22" xfId="0" applyNumberFormat="1" applyFont="1" applyFill="1" applyBorder="1" applyAlignment="1">
      <alignment horizontal="center"/>
    </xf>
    <xf numFmtId="164" fontId="8" fillId="33" borderId="24" xfId="0" applyNumberFormat="1" applyFont="1" applyFill="1" applyBorder="1" applyAlignment="1">
      <alignment horizontal="center"/>
    </xf>
    <xf numFmtId="164" fontId="8" fillId="33" borderId="28" xfId="0" applyNumberFormat="1" applyFont="1" applyFill="1" applyBorder="1" applyAlignment="1">
      <alignment horizontal="center"/>
    </xf>
    <xf numFmtId="164" fontId="8" fillId="33" borderId="30" xfId="0" applyNumberFormat="1" applyFont="1" applyFill="1" applyBorder="1" applyAlignment="1">
      <alignment horizontal="center"/>
    </xf>
    <xf numFmtId="167" fontId="8" fillId="33" borderId="31" xfId="0" applyNumberFormat="1" applyFont="1" applyFill="1" applyBorder="1" applyAlignment="1">
      <alignment horizontal="center"/>
    </xf>
    <xf numFmtId="164" fontId="8" fillId="33" borderId="31" xfId="0" applyNumberFormat="1" applyFont="1" applyFill="1" applyBorder="1" applyAlignment="1">
      <alignment horizontal="center"/>
    </xf>
    <xf numFmtId="2" fontId="8" fillId="33" borderId="31" xfId="0" applyNumberFormat="1" applyFont="1" applyFill="1" applyBorder="1" applyAlignment="1">
      <alignment horizontal="center"/>
    </xf>
    <xf numFmtId="164" fontId="8" fillId="33" borderId="23" xfId="0" applyNumberFormat="1" applyFont="1" applyFill="1" applyBorder="1" applyAlignment="1">
      <alignment horizontal="center"/>
    </xf>
    <xf numFmtId="165" fontId="8" fillId="33" borderId="22" xfId="0" applyNumberFormat="1" applyFont="1" applyFill="1" applyBorder="1" applyAlignment="1">
      <alignment horizontal="center"/>
    </xf>
    <xf numFmtId="165" fontId="8" fillId="33" borderId="28" xfId="0" applyNumberFormat="1" applyFont="1" applyFill="1" applyBorder="1" applyAlignment="1">
      <alignment horizontal="center"/>
    </xf>
    <xf numFmtId="0" fontId="8" fillId="33" borderId="14" xfId="0" applyNumberFormat="1" applyFont="1" applyFill="1" applyBorder="1" applyAlignment="1">
      <alignment horizontal="center"/>
    </xf>
    <xf numFmtId="0" fontId="8" fillId="33" borderId="32" xfId="0" applyNumberFormat="1" applyFont="1" applyFill="1" applyBorder="1" applyAlignment="1">
      <alignment horizontal="center"/>
    </xf>
    <xf numFmtId="0" fontId="8" fillId="33" borderId="0" xfId="0" applyFont="1" applyFill="1" applyBorder="1" applyAlignment="1">
      <alignment horizontal="center"/>
    </xf>
    <xf numFmtId="0" fontId="8" fillId="33" borderId="0" xfId="0" applyNumberFormat="1" applyFont="1" applyFill="1" applyBorder="1" applyAlignment="1">
      <alignment horizontal="center"/>
    </xf>
    <xf numFmtId="164" fontId="8" fillId="33" borderId="0" xfId="0" applyNumberFormat="1" applyFont="1" applyFill="1" applyBorder="1" applyAlignment="1">
      <alignment horizontal="center"/>
    </xf>
    <xf numFmtId="2" fontId="9" fillId="37" borderId="25" xfId="0" applyNumberFormat="1" applyFont="1" applyFill="1" applyBorder="1" applyAlignment="1" applyProtection="1">
      <alignment horizontal="center"/>
      <protection locked="0"/>
    </xf>
    <xf numFmtId="0" fontId="27" fillId="37" borderId="21" xfId="0" applyFont="1" applyFill="1" applyBorder="1" applyAlignment="1" applyProtection="1">
      <alignment horizontal="center"/>
      <protection locked="0"/>
    </xf>
    <xf numFmtId="2" fontId="9" fillId="33" borderId="25" xfId="0" applyNumberFormat="1" applyFont="1" applyFill="1" applyBorder="1" applyAlignment="1" applyProtection="1">
      <alignment horizontal="center"/>
      <protection hidden="1"/>
    </xf>
    <xf numFmtId="164" fontId="9" fillId="33" borderId="21" xfId="0" applyNumberFormat="1" applyFont="1" applyFill="1" applyBorder="1" applyAlignment="1" applyProtection="1">
      <alignment horizontal="center"/>
      <protection hidden="1"/>
    </xf>
    <xf numFmtId="2" fontId="9" fillId="33" borderId="21" xfId="0" applyNumberFormat="1" applyFont="1" applyFill="1" applyBorder="1" applyAlignment="1" applyProtection="1">
      <alignment horizontal="center"/>
      <protection hidden="1"/>
    </xf>
    <xf numFmtId="164" fontId="9" fillId="33" borderId="27" xfId="0" applyNumberFormat="1" applyFont="1" applyFill="1" applyBorder="1" applyAlignment="1" applyProtection="1">
      <alignment horizontal="center"/>
      <protection hidden="1"/>
    </xf>
    <xf numFmtId="2" fontId="9" fillId="33" borderId="27" xfId="0" applyNumberFormat="1" applyFont="1" applyFill="1" applyBorder="1" applyAlignment="1" applyProtection="1">
      <alignment horizontal="center"/>
      <protection hidden="1"/>
    </xf>
    <xf numFmtId="0" fontId="0" fillId="33" borderId="18" xfId="0" applyFill="1" applyBorder="1" applyAlignment="1" applyProtection="1">
      <alignment vertical="top"/>
      <protection hidden="1"/>
    </xf>
    <xf numFmtId="0" fontId="0" fillId="33" borderId="0" xfId="0" applyFill="1" applyBorder="1" applyAlignment="1" applyProtection="1">
      <alignment vertical="top"/>
      <protection hidden="1"/>
    </xf>
    <xf numFmtId="0" fontId="0" fillId="33" borderId="0" xfId="0" applyFill="1" applyBorder="1" applyAlignment="1" applyProtection="1">
      <alignment/>
      <protection locked="0"/>
    </xf>
    <xf numFmtId="2" fontId="9" fillId="37" borderId="27" xfId="0" applyNumberFormat="1" applyFont="1" applyFill="1" applyBorder="1" applyAlignment="1" applyProtection="1">
      <alignment horizontal="center"/>
      <protection locked="0"/>
    </xf>
    <xf numFmtId="164" fontId="9" fillId="33" borderId="0" xfId="0" applyNumberFormat="1" applyFont="1" applyFill="1" applyBorder="1" applyAlignment="1" applyProtection="1">
      <alignment/>
      <protection locked="0"/>
    </xf>
    <xf numFmtId="2" fontId="9" fillId="33" borderId="0" xfId="0" applyNumberFormat="1" applyFont="1" applyFill="1" applyBorder="1" applyAlignment="1" applyProtection="1">
      <alignment/>
      <protection hidden="1"/>
    </xf>
    <xf numFmtId="0" fontId="8" fillId="33" borderId="0" xfId="0" applyFont="1" applyFill="1" applyBorder="1" applyAlignment="1" applyProtection="1">
      <alignment/>
      <protection hidden="1"/>
    </xf>
    <xf numFmtId="164" fontId="8" fillId="33" borderId="26" xfId="0" applyNumberFormat="1" applyFont="1" applyFill="1" applyBorder="1" applyAlignment="1">
      <alignment horizontal="center"/>
    </xf>
    <xf numFmtId="164" fontId="8" fillId="33" borderId="29" xfId="0" applyNumberFormat="1" applyFont="1" applyFill="1" applyBorder="1" applyAlignment="1">
      <alignment horizontal="center"/>
    </xf>
    <xf numFmtId="167" fontId="8" fillId="33" borderId="0" xfId="0" applyNumberFormat="1" applyFont="1" applyFill="1" applyBorder="1" applyAlignment="1">
      <alignment horizontal="center"/>
    </xf>
    <xf numFmtId="2" fontId="8" fillId="33" borderId="0" xfId="0" applyNumberFormat="1" applyFont="1" applyFill="1" applyBorder="1" applyAlignment="1">
      <alignment horizontal="center"/>
    </xf>
    <xf numFmtId="165" fontId="8" fillId="33" borderId="0" xfId="0" applyNumberFormat="1" applyFont="1" applyFill="1" applyBorder="1" applyAlignment="1">
      <alignment horizontal="center"/>
    </xf>
    <xf numFmtId="0" fontId="8" fillId="33" borderId="26" xfId="0" applyNumberFormat="1" applyFont="1" applyFill="1" applyBorder="1" applyAlignment="1">
      <alignment horizontal="center"/>
    </xf>
    <xf numFmtId="0" fontId="8" fillId="33" borderId="22" xfId="0" applyNumberFormat="1" applyFont="1" applyFill="1" applyBorder="1" applyAlignment="1">
      <alignment horizontal="center"/>
    </xf>
    <xf numFmtId="0" fontId="8" fillId="33" borderId="28" xfId="0" applyNumberFormat="1" applyFont="1" applyFill="1" applyBorder="1" applyAlignment="1">
      <alignment horizontal="center"/>
    </xf>
    <xf numFmtId="0" fontId="8" fillId="33" borderId="29" xfId="0" applyNumberFormat="1" applyFont="1" applyFill="1" applyBorder="1" applyAlignment="1">
      <alignment horizontal="center"/>
    </xf>
    <xf numFmtId="0" fontId="8" fillId="33" borderId="24" xfId="0" applyNumberFormat="1" applyFont="1" applyFill="1" applyBorder="1" applyAlignment="1">
      <alignment horizontal="center"/>
    </xf>
    <xf numFmtId="0" fontId="8" fillId="33" borderId="30" xfId="0" applyNumberFormat="1" applyFont="1" applyFill="1" applyBorder="1" applyAlignment="1">
      <alignment horizontal="center"/>
    </xf>
    <xf numFmtId="165" fontId="9" fillId="33" borderId="27" xfId="0" applyNumberFormat="1" applyFont="1" applyFill="1" applyBorder="1" applyAlignment="1" applyProtection="1">
      <alignment horizontal="center"/>
      <protection hidden="1"/>
    </xf>
    <xf numFmtId="0" fontId="8" fillId="33" borderId="33" xfId="0" applyNumberFormat="1" applyFont="1" applyFill="1" applyBorder="1" applyAlignment="1">
      <alignment horizontal="center"/>
    </xf>
    <xf numFmtId="0" fontId="8" fillId="33" borderId="22" xfId="0" applyNumberFormat="1" applyFont="1" applyFill="1" applyBorder="1" applyAlignment="1" quotePrefix="1">
      <alignment horizontal="center"/>
    </xf>
    <xf numFmtId="0" fontId="8" fillId="33" borderId="21" xfId="0" applyNumberFormat="1" applyFont="1" applyFill="1" applyBorder="1" applyAlignment="1" applyProtection="1">
      <alignment horizontal="center"/>
      <protection locked="0"/>
    </xf>
    <xf numFmtId="0" fontId="8" fillId="33" borderId="28" xfId="0" applyNumberFormat="1" applyFont="1" applyFill="1" applyBorder="1" applyAlignment="1" quotePrefix="1">
      <alignment horizontal="center"/>
    </xf>
    <xf numFmtId="0" fontId="8" fillId="33" borderId="24" xfId="0" applyNumberFormat="1" applyFont="1" applyFill="1" applyBorder="1" applyAlignment="1" quotePrefix="1">
      <alignment horizontal="center"/>
    </xf>
    <xf numFmtId="0" fontId="8" fillId="33" borderId="30" xfId="0" applyNumberFormat="1" applyFont="1" applyFill="1" applyBorder="1" applyAlignment="1" quotePrefix="1">
      <alignment horizontal="center"/>
    </xf>
    <xf numFmtId="165" fontId="9" fillId="33" borderId="21" xfId="0" applyNumberFormat="1" applyFont="1" applyFill="1" applyBorder="1" applyAlignment="1" applyProtection="1">
      <alignment horizontal="center"/>
      <protection hidden="1"/>
    </xf>
    <xf numFmtId="0" fontId="8" fillId="33" borderId="20" xfId="0" applyNumberFormat="1" applyFont="1" applyFill="1" applyBorder="1" applyAlignment="1">
      <alignment horizontal="center"/>
    </xf>
    <xf numFmtId="0" fontId="0" fillId="33" borderId="12" xfId="0" applyFill="1" applyBorder="1" applyAlignment="1" applyProtection="1">
      <alignment horizontal="centerContinuous"/>
      <protection hidden="1"/>
    </xf>
    <xf numFmtId="0" fontId="0" fillId="33" borderId="13" xfId="0" applyFill="1" applyBorder="1" applyAlignment="1" applyProtection="1">
      <alignment horizontal="centerContinuous"/>
      <protection hidden="1"/>
    </xf>
    <xf numFmtId="164" fontId="9" fillId="33" borderId="25" xfId="0" applyNumberFormat="1" applyFont="1" applyFill="1" applyBorder="1" applyAlignment="1" applyProtection="1">
      <alignment horizontal="center"/>
      <protection hidden="1"/>
    </xf>
    <xf numFmtId="2" fontId="8" fillId="37" borderId="25" xfId="0" applyNumberFormat="1" applyFont="1" applyFill="1" applyBorder="1" applyAlignment="1" applyProtection="1">
      <alignment horizontal="center"/>
      <protection locked="0"/>
    </xf>
    <xf numFmtId="0" fontId="0" fillId="33" borderId="0" xfId="0" applyFill="1" applyAlignment="1">
      <alignment/>
    </xf>
    <xf numFmtId="0" fontId="0" fillId="34" borderId="12" xfId="0" applyFill="1" applyBorder="1" applyAlignment="1">
      <alignment horizontal="centerContinuous"/>
    </xf>
    <xf numFmtId="0" fontId="0" fillId="34" borderId="13" xfId="0" applyFill="1" applyBorder="1" applyAlignment="1">
      <alignment horizontal="centerContinuous"/>
    </xf>
    <xf numFmtId="0" fontId="7" fillId="34" borderId="11" xfId="0" applyNumberFormat="1" applyFont="1" applyFill="1" applyBorder="1" applyAlignment="1">
      <alignment horizontal="centerContinuous"/>
    </xf>
    <xf numFmtId="0" fontId="0" fillId="34" borderId="12" xfId="0" applyNumberFormat="1" applyFill="1" applyBorder="1" applyAlignment="1">
      <alignment horizontal="centerContinuous"/>
    </xf>
    <xf numFmtId="0" fontId="32" fillId="33" borderId="0" xfId="0" applyFont="1" applyFill="1" applyAlignment="1">
      <alignment horizontal="centerContinuous"/>
    </xf>
    <xf numFmtId="0" fontId="33" fillId="33" borderId="0" xfId="0" applyFont="1" applyFill="1" applyAlignment="1">
      <alignment horizontal="centerContinuous"/>
    </xf>
    <xf numFmtId="0" fontId="33" fillId="33" borderId="0" xfId="0" applyFont="1" applyFill="1" applyAlignment="1">
      <alignment/>
    </xf>
    <xf numFmtId="0" fontId="17" fillId="33" borderId="0" xfId="0" applyFont="1" applyFill="1" applyAlignment="1">
      <alignment/>
    </xf>
    <xf numFmtId="0" fontId="33" fillId="33" borderId="0" xfId="0" applyFont="1" applyFill="1" applyAlignment="1">
      <alignment/>
    </xf>
    <xf numFmtId="0" fontId="7" fillId="33" borderId="11" xfId="0" applyFont="1" applyFill="1" applyBorder="1" applyAlignment="1">
      <alignment horizontal="centerContinuous"/>
    </xf>
    <xf numFmtId="0" fontId="34" fillId="33" borderId="12" xfId="0" applyFont="1" applyFill="1" applyBorder="1" applyAlignment="1">
      <alignment horizontal="centerContinuous"/>
    </xf>
    <xf numFmtId="0" fontId="34" fillId="33" borderId="13" xfId="0" applyFont="1" applyFill="1" applyBorder="1" applyAlignment="1">
      <alignment horizontal="centerContinuous"/>
    </xf>
    <xf numFmtId="0" fontId="7" fillId="33" borderId="12" xfId="0" applyFont="1" applyFill="1" applyBorder="1" applyAlignment="1">
      <alignment horizontal="centerContinuous"/>
    </xf>
    <xf numFmtId="0" fontId="33" fillId="33" borderId="34" xfId="0" applyFont="1" applyFill="1" applyBorder="1" applyAlignment="1">
      <alignment horizontal="centerContinuous"/>
    </xf>
    <xf numFmtId="0" fontId="33" fillId="33" borderId="26" xfId="0" applyFont="1" applyFill="1" applyBorder="1" applyAlignment="1">
      <alignment horizontal="centerContinuous"/>
    </xf>
    <xf numFmtId="0" fontId="0" fillId="33" borderId="29" xfId="0" applyFill="1" applyBorder="1" applyAlignment="1">
      <alignment horizontal="centerContinuous"/>
    </xf>
    <xf numFmtId="0" fontId="33" fillId="33" borderId="35" xfId="0" applyFont="1" applyFill="1" applyBorder="1" applyAlignment="1">
      <alignment horizontal="centerContinuous"/>
    </xf>
    <xf numFmtId="0" fontId="33" fillId="33" borderId="29" xfId="0" applyFont="1" applyFill="1" applyBorder="1" applyAlignment="1">
      <alignment horizontal="centerContinuous"/>
    </xf>
    <xf numFmtId="0" fontId="33" fillId="33" borderId="36" xfId="0" applyFont="1" applyFill="1" applyBorder="1" applyAlignment="1">
      <alignment horizontal="centerContinuous"/>
    </xf>
    <xf numFmtId="0" fontId="33" fillId="33" borderId="22" xfId="0" applyFont="1" applyFill="1" applyBorder="1" applyAlignment="1">
      <alignment horizontal="centerContinuous"/>
    </xf>
    <xf numFmtId="0" fontId="33" fillId="33" borderId="24" xfId="0" applyFont="1" applyFill="1" applyBorder="1" applyAlignment="1">
      <alignment horizontal="centerContinuous"/>
    </xf>
    <xf numFmtId="0" fontId="33" fillId="33" borderId="37" xfId="0" applyFont="1" applyFill="1" applyBorder="1" applyAlignment="1">
      <alignment horizontal="centerContinuous"/>
    </xf>
    <xf numFmtId="0" fontId="33" fillId="33" borderId="38" xfId="0" applyFont="1" applyFill="1" applyBorder="1" applyAlignment="1">
      <alignment horizontal="centerContinuous"/>
    </xf>
    <xf numFmtId="0" fontId="33" fillId="33" borderId="28" xfId="0" applyFont="1" applyFill="1" applyBorder="1" applyAlignment="1">
      <alignment horizontal="centerContinuous"/>
    </xf>
    <xf numFmtId="0" fontId="33" fillId="33" borderId="30" xfId="0" applyFont="1" applyFill="1" applyBorder="1" applyAlignment="1">
      <alignment horizontal="centerContinuous"/>
    </xf>
    <xf numFmtId="0" fontId="33" fillId="33" borderId="39" xfId="0" applyFont="1" applyFill="1" applyBorder="1" applyAlignment="1">
      <alignment horizontal="centerContinuous"/>
    </xf>
    <xf numFmtId="0" fontId="13" fillId="33" borderId="0" xfId="0" applyFont="1" applyFill="1" applyBorder="1" applyAlignment="1" applyProtection="1">
      <alignment/>
      <protection hidden="1"/>
    </xf>
    <xf numFmtId="0" fontId="37" fillId="33" borderId="0" xfId="0" applyFont="1" applyFill="1" applyBorder="1" applyAlignment="1" applyProtection="1">
      <alignment horizontal="left"/>
      <protection hidden="1"/>
    </xf>
    <xf numFmtId="164" fontId="0" fillId="0" borderId="0" xfId="0" applyNumberFormat="1" applyFont="1" applyBorder="1" applyAlignment="1" applyProtection="1">
      <alignment horizontal="left"/>
      <protection hidden="1"/>
    </xf>
    <xf numFmtId="0" fontId="38" fillId="33" borderId="0" xfId="0" applyFont="1" applyFill="1" applyBorder="1" applyAlignment="1" applyProtection="1">
      <alignment horizontal="right" vertical="center" textRotation="90"/>
      <protection hidden="1"/>
    </xf>
    <xf numFmtId="197" fontId="0" fillId="33" borderId="0" xfId="0" applyNumberFormat="1" applyFont="1" applyFill="1" applyBorder="1" applyAlignment="1" applyProtection="1">
      <alignment horizontal="right" textRotation="90" wrapText="1"/>
      <protection hidden="1"/>
    </xf>
    <xf numFmtId="0" fontId="37" fillId="0" borderId="0" xfId="0" applyFont="1" applyBorder="1" applyAlignment="1" applyProtection="1">
      <alignment/>
      <protection hidden="1"/>
    </xf>
    <xf numFmtId="0" fontId="7" fillId="33" borderId="0" xfId="0" applyFont="1" applyFill="1" applyBorder="1" applyAlignment="1" applyProtection="1">
      <alignment/>
      <protection hidden="1"/>
    </xf>
    <xf numFmtId="0" fontId="37" fillId="0" borderId="0" xfId="0" applyFont="1" applyBorder="1" applyAlignment="1" applyProtection="1">
      <alignment horizontal="left"/>
      <protection hidden="1"/>
    </xf>
    <xf numFmtId="0" fontId="37" fillId="33" borderId="0" xfId="0" applyFont="1" applyFill="1" applyBorder="1" applyAlignment="1" applyProtection="1">
      <alignment/>
      <protection hidden="1"/>
    </xf>
    <xf numFmtId="164" fontId="0" fillId="33" borderId="0" xfId="0" applyNumberFormat="1" applyFont="1" applyFill="1" applyBorder="1" applyAlignment="1" applyProtection="1">
      <alignment horizontal="left"/>
      <protection hidden="1"/>
    </xf>
    <xf numFmtId="0" fontId="37" fillId="33" borderId="0" xfId="0" applyFont="1" applyFill="1" applyBorder="1" applyAlignment="1" applyProtection="1">
      <alignment/>
      <protection hidden="1"/>
    </xf>
    <xf numFmtId="196" fontId="0" fillId="33" borderId="0" xfId="0" applyNumberFormat="1" applyFont="1" applyFill="1" applyBorder="1" applyAlignment="1" applyProtection="1">
      <alignment horizontal="left"/>
      <protection hidden="1"/>
    </xf>
    <xf numFmtId="0" fontId="8" fillId="33" borderId="0" xfId="0" applyFont="1" applyFill="1" applyBorder="1" applyAlignment="1" applyProtection="1">
      <alignment horizontal="right"/>
      <protection hidden="1"/>
    </xf>
    <xf numFmtId="0" fontId="37" fillId="33" borderId="0" xfId="0" applyFont="1" applyFill="1" applyAlignment="1" applyProtection="1">
      <alignment horizontal="right"/>
      <protection hidden="1"/>
    </xf>
    <xf numFmtId="0" fontId="37" fillId="33" borderId="0" xfId="0" applyFont="1" applyFill="1" applyBorder="1" applyAlignment="1" applyProtection="1">
      <alignment/>
      <protection hidden="1"/>
    </xf>
    <xf numFmtId="0" fontId="39" fillId="33" borderId="0" xfId="0" applyFont="1" applyFill="1" applyBorder="1" applyAlignment="1" applyProtection="1">
      <alignment horizontal="left"/>
      <protection hidden="1"/>
    </xf>
    <xf numFmtId="0" fontId="40" fillId="33" borderId="0" xfId="0" applyFont="1" applyFill="1" applyBorder="1" applyAlignment="1" applyProtection="1">
      <alignment/>
      <protection hidden="1"/>
    </xf>
    <xf numFmtId="0" fontId="13" fillId="0" borderId="0" xfId="0" applyFont="1" applyBorder="1" applyAlignment="1" applyProtection="1">
      <alignment horizontal="left"/>
      <protection hidden="1"/>
    </xf>
    <xf numFmtId="0" fontId="33" fillId="33" borderId="0" xfId="0" applyFont="1" applyFill="1" applyBorder="1" applyAlignment="1" applyProtection="1">
      <alignment/>
      <protection hidden="1"/>
    </xf>
    <xf numFmtId="0" fontId="37" fillId="33" borderId="0" xfId="0" applyFont="1" applyFill="1" applyAlignment="1" applyProtection="1">
      <alignment horizontal="left"/>
      <protection hidden="1"/>
    </xf>
    <xf numFmtId="0" fontId="37" fillId="33" borderId="0" xfId="0" applyFont="1" applyFill="1" applyBorder="1" applyAlignment="1" applyProtection="1">
      <alignment horizontal="left"/>
      <protection hidden="1"/>
    </xf>
    <xf numFmtId="0" fontId="0" fillId="33" borderId="0" xfId="0" applyFont="1" applyFill="1" applyBorder="1" applyAlignment="1" applyProtection="1">
      <alignment horizontal="right"/>
      <protection hidden="1"/>
    </xf>
    <xf numFmtId="0" fontId="0" fillId="0" borderId="0" xfId="61" applyFont="1" applyBorder="1" applyProtection="1">
      <alignment/>
      <protection hidden="1"/>
    </xf>
    <xf numFmtId="0" fontId="0" fillId="33" borderId="0" xfId="0" applyFont="1" applyFill="1" applyBorder="1" applyAlignment="1" applyProtection="1">
      <alignment horizontal="left"/>
      <protection hidden="1"/>
    </xf>
    <xf numFmtId="0" fontId="0" fillId="0" borderId="0" xfId="0" applyFont="1" applyBorder="1" applyAlignment="1" applyProtection="1">
      <alignment horizontal="left"/>
      <protection hidden="1"/>
    </xf>
    <xf numFmtId="0" fontId="13" fillId="33" borderId="0" xfId="0" applyFont="1" applyFill="1" applyAlignment="1" applyProtection="1">
      <alignment horizontal="left"/>
      <protection hidden="1"/>
    </xf>
    <xf numFmtId="0" fontId="73" fillId="33" borderId="0" xfId="0" applyFont="1" applyFill="1" applyBorder="1" applyAlignment="1" applyProtection="1">
      <alignment/>
      <protection locked="0"/>
    </xf>
    <xf numFmtId="0" fontId="73" fillId="33" borderId="0" xfId="0" applyFont="1" applyFill="1" applyBorder="1" applyAlignment="1" applyProtection="1">
      <alignment/>
      <protection locked="0"/>
    </xf>
    <xf numFmtId="0" fontId="73" fillId="33" borderId="19" xfId="0" applyFont="1" applyFill="1" applyBorder="1" applyAlignment="1" applyProtection="1">
      <alignment/>
      <protection locked="0"/>
    </xf>
    <xf numFmtId="0" fontId="73" fillId="35" borderId="0" xfId="0" applyFont="1" applyFill="1" applyBorder="1" applyAlignment="1" applyProtection="1">
      <alignment/>
      <protection locked="0"/>
    </xf>
    <xf numFmtId="0" fontId="73" fillId="35" borderId="0" xfId="0" applyFont="1" applyFill="1" applyBorder="1" applyAlignment="1" applyProtection="1">
      <alignment/>
      <protection locked="0"/>
    </xf>
    <xf numFmtId="0" fontId="73" fillId="33" borderId="9" xfId="0" applyFont="1" applyFill="1" applyBorder="1" applyAlignment="1" applyProtection="1">
      <alignment/>
      <protection locked="0"/>
    </xf>
    <xf numFmtId="0" fontId="73" fillId="33" borderId="10" xfId="0" applyFont="1" applyFill="1" applyBorder="1" applyAlignment="1" applyProtection="1">
      <alignment/>
      <protection locked="0"/>
    </xf>
    <xf numFmtId="0" fontId="73" fillId="33" borderId="18" xfId="0" applyFont="1" applyFill="1" applyBorder="1" applyAlignment="1" applyProtection="1">
      <alignment/>
      <protection locked="0"/>
    </xf>
    <xf numFmtId="0" fontId="73" fillId="33" borderId="8" xfId="0" applyFont="1" applyFill="1" applyBorder="1" applyAlignment="1" applyProtection="1">
      <alignment/>
      <protection locked="0"/>
    </xf>
    <xf numFmtId="0" fontId="74" fillId="33" borderId="0" xfId="0" applyFont="1" applyFill="1" applyBorder="1" applyAlignment="1" applyProtection="1">
      <alignment horizontal="center"/>
      <protection locked="0"/>
    </xf>
    <xf numFmtId="14" fontId="73" fillId="33" borderId="19" xfId="0" applyNumberFormat="1" applyFont="1" applyFill="1" applyBorder="1" applyAlignment="1" applyProtection="1">
      <alignment/>
      <protection locked="0"/>
    </xf>
    <xf numFmtId="18" fontId="73" fillId="33" borderId="19" xfId="0" applyNumberFormat="1" applyFont="1" applyFill="1" applyBorder="1" applyAlignment="1" applyProtection="1">
      <alignment/>
      <protection locked="0"/>
    </xf>
    <xf numFmtId="0" fontId="73" fillId="33" borderId="0" xfId="0" applyFont="1" applyFill="1" applyAlignment="1" applyProtection="1">
      <alignment/>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42</xdr:row>
      <xdr:rowOff>47625</xdr:rowOff>
    </xdr:from>
    <xdr:to>
      <xdr:col>24</xdr:col>
      <xdr:colOff>0</xdr:colOff>
      <xdr:row>42</xdr:row>
      <xdr:rowOff>47625</xdr:rowOff>
    </xdr:to>
    <xdr:sp>
      <xdr:nvSpPr>
        <xdr:cNvPr id="1" name="Line 114"/>
        <xdr:cNvSpPr>
          <a:spLocks/>
        </xdr:cNvSpPr>
      </xdr:nvSpPr>
      <xdr:spPr>
        <a:xfrm flipH="1">
          <a:off x="6362700" y="688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45</xdr:row>
      <xdr:rowOff>133350</xdr:rowOff>
    </xdr:from>
    <xdr:to>
      <xdr:col>24</xdr:col>
      <xdr:colOff>0</xdr:colOff>
      <xdr:row>45</xdr:row>
      <xdr:rowOff>133350</xdr:rowOff>
    </xdr:to>
    <xdr:sp>
      <xdr:nvSpPr>
        <xdr:cNvPr id="2" name="Line 118"/>
        <xdr:cNvSpPr>
          <a:spLocks/>
        </xdr:cNvSpPr>
      </xdr:nvSpPr>
      <xdr:spPr>
        <a:xfrm flipH="1">
          <a:off x="6362700" y="7458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45</xdr:row>
      <xdr:rowOff>133350</xdr:rowOff>
    </xdr:from>
    <xdr:to>
      <xdr:col>24</xdr:col>
      <xdr:colOff>0</xdr:colOff>
      <xdr:row>45</xdr:row>
      <xdr:rowOff>133350</xdr:rowOff>
    </xdr:to>
    <xdr:sp>
      <xdr:nvSpPr>
        <xdr:cNvPr id="3" name="Line 119"/>
        <xdr:cNvSpPr>
          <a:spLocks/>
        </xdr:cNvSpPr>
      </xdr:nvSpPr>
      <xdr:spPr>
        <a:xfrm flipH="1">
          <a:off x="6362700" y="7458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49</xdr:row>
      <xdr:rowOff>9525</xdr:rowOff>
    </xdr:from>
    <xdr:to>
      <xdr:col>24</xdr:col>
      <xdr:colOff>0</xdr:colOff>
      <xdr:row>49</xdr:row>
      <xdr:rowOff>9525</xdr:rowOff>
    </xdr:to>
    <xdr:sp>
      <xdr:nvSpPr>
        <xdr:cNvPr id="4" name="Line 122"/>
        <xdr:cNvSpPr>
          <a:spLocks/>
        </xdr:cNvSpPr>
      </xdr:nvSpPr>
      <xdr:spPr>
        <a:xfrm>
          <a:off x="6362700" y="7981950"/>
          <a:ext cx="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47</xdr:row>
      <xdr:rowOff>9525</xdr:rowOff>
    </xdr:from>
    <xdr:to>
      <xdr:col>24</xdr:col>
      <xdr:colOff>0</xdr:colOff>
      <xdr:row>47</xdr:row>
      <xdr:rowOff>9525</xdr:rowOff>
    </xdr:to>
    <xdr:sp>
      <xdr:nvSpPr>
        <xdr:cNvPr id="5" name="Line 124"/>
        <xdr:cNvSpPr>
          <a:spLocks/>
        </xdr:cNvSpPr>
      </xdr:nvSpPr>
      <xdr:spPr>
        <a:xfrm>
          <a:off x="6362700" y="7658100"/>
          <a:ext cx="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41</xdr:row>
      <xdr:rowOff>104775</xdr:rowOff>
    </xdr:from>
    <xdr:to>
      <xdr:col>24</xdr:col>
      <xdr:colOff>0</xdr:colOff>
      <xdr:row>41</xdr:row>
      <xdr:rowOff>104775</xdr:rowOff>
    </xdr:to>
    <xdr:sp>
      <xdr:nvSpPr>
        <xdr:cNvPr id="6" name="Line 125"/>
        <xdr:cNvSpPr>
          <a:spLocks/>
        </xdr:cNvSpPr>
      </xdr:nvSpPr>
      <xdr:spPr>
        <a:xfrm flipH="1">
          <a:off x="6362700" y="678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42</xdr:row>
      <xdr:rowOff>95250</xdr:rowOff>
    </xdr:from>
    <xdr:to>
      <xdr:col>24</xdr:col>
      <xdr:colOff>0</xdr:colOff>
      <xdr:row>42</xdr:row>
      <xdr:rowOff>95250</xdr:rowOff>
    </xdr:to>
    <xdr:sp>
      <xdr:nvSpPr>
        <xdr:cNvPr id="7" name="Line 126"/>
        <xdr:cNvSpPr>
          <a:spLocks/>
        </xdr:cNvSpPr>
      </xdr:nvSpPr>
      <xdr:spPr>
        <a:xfrm>
          <a:off x="6362700" y="693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15</xdr:row>
      <xdr:rowOff>19050</xdr:rowOff>
    </xdr:from>
    <xdr:to>
      <xdr:col>6</xdr:col>
      <xdr:colOff>561975</xdr:colOff>
      <xdr:row>15</xdr:row>
      <xdr:rowOff>66675</xdr:rowOff>
    </xdr:to>
    <xdr:sp>
      <xdr:nvSpPr>
        <xdr:cNvPr id="8" name="Rectangle 171"/>
        <xdr:cNvSpPr>
          <a:spLocks/>
        </xdr:cNvSpPr>
      </xdr:nvSpPr>
      <xdr:spPr>
        <a:xfrm>
          <a:off x="3810000" y="2486025"/>
          <a:ext cx="9144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15</xdr:row>
      <xdr:rowOff>66675</xdr:rowOff>
    </xdr:from>
    <xdr:to>
      <xdr:col>6</xdr:col>
      <xdr:colOff>123825</xdr:colOff>
      <xdr:row>21</xdr:row>
      <xdr:rowOff>114300</xdr:rowOff>
    </xdr:to>
    <xdr:sp>
      <xdr:nvSpPr>
        <xdr:cNvPr id="9" name="Rectangle 172"/>
        <xdr:cNvSpPr>
          <a:spLocks/>
        </xdr:cNvSpPr>
      </xdr:nvSpPr>
      <xdr:spPr>
        <a:xfrm>
          <a:off x="4257675" y="2533650"/>
          <a:ext cx="28575" cy="10191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21</xdr:row>
      <xdr:rowOff>114300</xdr:rowOff>
    </xdr:from>
    <xdr:to>
      <xdr:col>6</xdr:col>
      <xdr:colOff>561975</xdr:colOff>
      <xdr:row>22</xdr:row>
      <xdr:rowOff>0</xdr:rowOff>
    </xdr:to>
    <xdr:sp>
      <xdr:nvSpPr>
        <xdr:cNvPr id="10" name="Rectangle 173"/>
        <xdr:cNvSpPr>
          <a:spLocks/>
        </xdr:cNvSpPr>
      </xdr:nvSpPr>
      <xdr:spPr>
        <a:xfrm>
          <a:off x="3810000" y="3552825"/>
          <a:ext cx="9144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23</xdr:row>
      <xdr:rowOff>28575</xdr:rowOff>
    </xdr:from>
    <xdr:to>
      <xdr:col>6</xdr:col>
      <xdr:colOff>561975</xdr:colOff>
      <xdr:row>23</xdr:row>
      <xdr:rowOff>28575</xdr:rowOff>
    </xdr:to>
    <xdr:sp>
      <xdr:nvSpPr>
        <xdr:cNvPr id="11" name="Line 174"/>
        <xdr:cNvSpPr>
          <a:spLocks/>
        </xdr:cNvSpPr>
      </xdr:nvSpPr>
      <xdr:spPr>
        <a:xfrm>
          <a:off x="3810000" y="3790950"/>
          <a:ext cx="9144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19</xdr:row>
      <xdr:rowOff>38100</xdr:rowOff>
    </xdr:from>
    <xdr:to>
      <xdr:col>5</xdr:col>
      <xdr:colOff>123825</xdr:colOff>
      <xdr:row>22</xdr:row>
      <xdr:rowOff>0</xdr:rowOff>
    </xdr:to>
    <xdr:sp>
      <xdr:nvSpPr>
        <xdr:cNvPr id="12" name="Line 175"/>
        <xdr:cNvSpPr>
          <a:spLocks/>
        </xdr:cNvSpPr>
      </xdr:nvSpPr>
      <xdr:spPr>
        <a:xfrm>
          <a:off x="3524250" y="3152775"/>
          <a:ext cx="0" cy="4476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15</xdr:row>
      <xdr:rowOff>19050</xdr:rowOff>
    </xdr:from>
    <xdr:to>
      <xdr:col>5</xdr:col>
      <xdr:colOff>123825</xdr:colOff>
      <xdr:row>17</xdr:row>
      <xdr:rowOff>142875</xdr:rowOff>
    </xdr:to>
    <xdr:sp>
      <xdr:nvSpPr>
        <xdr:cNvPr id="13" name="Line 176"/>
        <xdr:cNvSpPr>
          <a:spLocks/>
        </xdr:cNvSpPr>
      </xdr:nvSpPr>
      <xdr:spPr>
        <a:xfrm flipV="1">
          <a:off x="3524250" y="2486025"/>
          <a:ext cx="0" cy="4476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15</xdr:row>
      <xdr:rowOff>19050</xdr:rowOff>
    </xdr:from>
    <xdr:to>
      <xdr:col>5</xdr:col>
      <xdr:colOff>361950</xdr:colOff>
      <xdr:row>15</xdr:row>
      <xdr:rowOff>19050</xdr:rowOff>
    </xdr:to>
    <xdr:sp>
      <xdr:nvSpPr>
        <xdr:cNvPr id="14" name="Line 177"/>
        <xdr:cNvSpPr>
          <a:spLocks/>
        </xdr:cNvSpPr>
      </xdr:nvSpPr>
      <xdr:spPr>
        <a:xfrm flipH="1" flipV="1">
          <a:off x="3409950" y="24860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22</xdr:row>
      <xdr:rowOff>47625</xdr:rowOff>
    </xdr:from>
    <xdr:to>
      <xdr:col>5</xdr:col>
      <xdr:colOff>409575</xdr:colOff>
      <xdr:row>23</xdr:row>
      <xdr:rowOff>123825</xdr:rowOff>
    </xdr:to>
    <xdr:sp>
      <xdr:nvSpPr>
        <xdr:cNvPr id="15" name="Line 178"/>
        <xdr:cNvSpPr>
          <a:spLocks/>
        </xdr:cNvSpPr>
      </xdr:nvSpPr>
      <xdr:spPr>
        <a:xfrm flipH="1">
          <a:off x="3810000" y="364807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20</xdr:row>
      <xdr:rowOff>19050</xdr:rowOff>
    </xdr:from>
    <xdr:to>
      <xdr:col>6</xdr:col>
      <xdr:colOff>95250</xdr:colOff>
      <xdr:row>20</xdr:row>
      <xdr:rowOff>19050</xdr:rowOff>
    </xdr:to>
    <xdr:sp>
      <xdr:nvSpPr>
        <xdr:cNvPr id="16" name="Line 179"/>
        <xdr:cNvSpPr>
          <a:spLocks/>
        </xdr:cNvSpPr>
      </xdr:nvSpPr>
      <xdr:spPr>
        <a:xfrm>
          <a:off x="3714750" y="3295650"/>
          <a:ext cx="5429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20</xdr:row>
      <xdr:rowOff>19050</xdr:rowOff>
    </xdr:from>
    <xdr:to>
      <xdr:col>6</xdr:col>
      <xdr:colOff>314325</xdr:colOff>
      <xdr:row>20</xdr:row>
      <xdr:rowOff>19050</xdr:rowOff>
    </xdr:to>
    <xdr:sp>
      <xdr:nvSpPr>
        <xdr:cNvPr id="17" name="Line 180"/>
        <xdr:cNvSpPr>
          <a:spLocks/>
        </xdr:cNvSpPr>
      </xdr:nvSpPr>
      <xdr:spPr>
        <a:xfrm flipH="1">
          <a:off x="4286250" y="3295650"/>
          <a:ext cx="1905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428625</xdr:colOff>
      <xdr:row>13</xdr:row>
      <xdr:rowOff>152400</xdr:rowOff>
    </xdr:from>
    <xdr:to>
      <xdr:col>6</xdr:col>
      <xdr:colOff>428625</xdr:colOff>
      <xdr:row>15</xdr:row>
      <xdr:rowOff>19050</xdr:rowOff>
    </xdr:to>
    <xdr:sp>
      <xdr:nvSpPr>
        <xdr:cNvPr id="18" name="Line 181"/>
        <xdr:cNvSpPr>
          <a:spLocks/>
        </xdr:cNvSpPr>
      </xdr:nvSpPr>
      <xdr:spPr>
        <a:xfrm flipH="1">
          <a:off x="4591050" y="2295525"/>
          <a:ext cx="0" cy="1905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428625</xdr:colOff>
      <xdr:row>15</xdr:row>
      <xdr:rowOff>66675</xdr:rowOff>
    </xdr:from>
    <xdr:to>
      <xdr:col>6</xdr:col>
      <xdr:colOff>428625</xdr:colOff>
      <xdr:row>16</xdr:row>
      <xdr:rowOff>95250</xdr:rowOff>
    </xdr:to>
    <xdr:sp>
      <xdr:nvSpPr>
        <xdr:cNvPr id="19" name="Line 182"/>
        <xdr:cNvSpPr>
          <a:spLocks/>
        </xdr:cNvSpPr>
      </xdr:nvSpPr>
      <xdr:spPr>
        <a:xfrm flipV="1">
          <a:off x="4591050" y="2533650"/>
          <a:ext cx="0" cy="1905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21</xdr:row>
      <xdr:rowOff>85725</xdr:rowOff>
    </xdr:from>
    <xdr:to>
      <xdr:col>6</xdr:col>
      <xdr:colOff>152400</xdr:colOff>
      <xdr:row>21</xdr:row>
      <xdr:rowOff>114300</xdr:rowOff>
    </xdr:to>
    <xdr:sp>
      <xdr:nvSpPr>
        <xdr:cNvPr id="20" name="AutoShape 183"/>
        <xdr:cNvSpPr>
          <a:spLocks/>
        </xdr:cNvSpPr>
      </xdr:nvSpPr>
      <xdr:spPr>
        <a:xfrm>
          <a:off x="4286250" y="3524250"/>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15</xdr:row>
      <xdr:rowOff>66675</xdr:rowOff>
    </xdr:from>
    <xdr:to>
      <xdr:col>6</xdr:col>
      <xdr:colOff>152400</xdr:colOff>
      <xdr:row>15</xdr:row>
      <xdr:rowOff>95250</xdr:rowOff>
    </xdr:to>
    <xdr:sp>
      <xdr:nvSpPr>
        <xdr:cNvPr id="21" name="AutoShape 184"/>
        <xdr:cNvSpPr>
          <a:spLocks/>
        </xdr:cNvSpPr>
      </xdr:nvSpPr>
      <xdr:spPr>
        <a:xfrm rot="5400000">
          <a:off x="4286250" y="2533650"/>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21</xdr:row>
      <xdr:rowOff>85725</xdr:rowOff>
    </xdr:from>
    <xdr:to>
      <xdr:col>6</xdr:col>
      <xdr:colOff>95250</xdr:colOff>
      <xdr:row>21</xdr:row>
      <xdr:rowOff>114300</xdr:rowOff>
    </xdr:to>
    <xdr:sp>
      <xdr:nvSpPr>
        <xdr:cNvPr id="22" name="AutoShape 185"/>
        <xdr:cNvSpPr>
          <a:spLocks/>
        </xdr:cNvSpPr>
      </xdr:nvSpPr>
      <xdr:spPr>
        <a:xfrm rot="16200000">
          <a:off x="4229100" y="3524250"/>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15</xdr:row>
      <xdr:rowOff>66675</xdr:rowOff>
    </xdr:from>
    <xdr:to>
      <xdr:col>6</xdr:col>
      <xdr:colOff>95250</xdr:colOff>
      <xdr:row>15</xdr:row>
      <xdr:rowOff>95250</xdr:rowOff>
    </xdr:to>
    <xdr:sp>
      <xdr:nvSpPr>
        <xdr:cNvPr id="23" name="AutoShape 186"/>
        <xdr:cNvSpPr>
          <a:spLocks/>
        </xdr:cNvSpPr>
      </xdr:nvSpPr>
      <xdr:spPr>
        <a:xfrm rot="10740000">
          <a:off x="4229100" y="2533650"/>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22</xdr:row>
      <xdr:rowOff>0</xdr:rowOff>
    </xdr:from>
    <xdr:to>
      <xdr:col>5</xdr:col>
      <xdr:colOff>371475</xdr:colOff>
      <xdr:row>22</xdr:row>
      <xdr:rowOff>0</xdr:rowOff>
    </xdr:to>
    <xdr:sp>
      <xdr:nvSpPr>
        <xdr:cNvPr id="24" name="Line 187"/>
        <xdr:cNvSpPr>
          <a:spLocks/>
        </xdr:cNvSpPr>
      </xdr:nvSpPr>
      <xdr:spPr>
        <a:xfrm flipH="1" flipV="1">
          <a:off x="3409950" y="360045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561975</xdr:colOff>
      <xdr:row>22</xdr:row>
      <xdr:rowOff>47625</xdr:rowOff>
    </xdr:from>
    <xdr:to>
      <xdr:col>6</xdr:col>
      <xdr:colOff>561975</xdr:colOff>
      <xdr:row>23</xdr:row>
      <xdr:rowOff>123825</xdr:rowOff>
    </xdr:to>
    <xdr:sp>
      <xdr:nvSpPr>
        <xdr:cNvPr id="25" name="Line 188"/>
        <xdr:cNvSpPr>
          <a:spLocks/>
        </xdr:cNvSpPr>
      </xdr:nvSpPr>
      <xdr:spPr>
        <a:xfrm flipH="1">
          <a:off x="4724400" y="364807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13</xdr:row>
      <xdr:rowOff>66675</xdr:rowOff>
    </xdr:from>
    <xdr:to>
      <xdr:col>5</xdr:col>
      <xdr:colOff>752475</xdr:colOff>
      <xdr:row>15</xdr:row>
      <xdr:rowOff>0</xdr:rowOff>
    </xdr:to>
    <xdr:sp>
      <xdr:nvSpPr>
        <xdr:cNvPr id="26" name="Line 192"/>
        <xdr:cNvSpPr>
          <a:spLocks/>
        </xdr:cNvSpPr>
      </xdr:nvSpPr>
      <xdr:spPr>
        <a:xfrm flipV="1">
          <a:off x="3819525" y="2209800"/>
          <a:ext cx="33337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676275</xdr:colOff>
      <xdr:row>13</xdr:row>
      <xdr:rowOff>123825</xdr:rowOff>
    </xdr:from>
    <xdr:to>
      <xdr:col>7</xdr:col>
      <xdr:colOff>142875</xdr:colOff>
      <xdr:row>20</xdr:row>
      <xdr:rowOff>114300</xdr:rowOff>
    </xdr:to>
    <xdr:sp>
      <xdr:nvSpPr>
        <xdr:cNvPr id="27" name="Line 194"/>
        <xdr:cNvSpPr>
          <a:spLocks/>
        </xdr:cNvSpPr>
      </xdr:nvSpPr>
      <xdr:spPr>
        <a:xfrm>
          <a:off x="4076700" y="2266950"/>
          <a:ext cx="923925" cy="11239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581025</xdr:colOff>
      <xdr:row>20</xdr:row>
      <xdr:rowOff>57150</xdr:rowOff>
    </xdr:from>
    <xdr:to>
      <xdr:col>7</xdr:col>
      <xdr:colOff>219075</xdr:colOff>
      <xdr:row>21</xdr:row>
      <xdr:rowOff>152400</xdr:rowOff>
    </xdr:to>
    <xdr:sp>
      <xdr:nvSpPr>
        <xdr:cNvPr id="28" name="Line 195"/>
        <xdr:cNvSpPr>
          <a:spLocks/>
        </xdr:cNvSpPr>
      </xdr:nvSpPr>
      <xdr:spPr>
        <a:xfrm flipV="1">
          <a:off x="4743450" y="3333750"/>
          <a:ext cx="33337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428625</xdr:colOff>
      <xdr:row>24</xdr:row>
      <xdr:rowOff>9525</xdr:rowOff>
    </xdr:from>
    <xdr:ext cx="933450" cy="219075"/>
    <xdr:sp>
      <xdr:nvSpPr>
        <xdr:cNvPr id="29" name="Text Box 196"/>
        <xdr:cNvSpPr txBox="1">
          <a:spLocks noChangeArrowheads="1"/>
        </xdr:cNvSpPr>
      </xdr:nvSpPr>
      <xdr:spPr>
        <a:xfrm>
          <a:off x="3829050" y="3933825"/>
          <a:ext cx="933450" cy="219075"/>
        </a:xfrm>
        <a:prstGeom prst="rect">
          <a:avLst/>
        </a:prstGeom>
        <a:noFill/>
        <a:ln w="9525" cmpd="sng">
          <a:noFill/>
        </a:ln>
      </xdr:spPr>
      <xdr:txBody>
        <a:bodyPr vertOverflow="clip" wrap="square" lIns="27432" tIns="22860" rIns="0" bIns="0"/>
        <a:p>
          <a:pPr algn="l">
            <a:defRPr/>
          </a:pPr>
          <a:r>
            <a:rPr lang="en-US" cap="none" sz="1000" b="1" i="0" u="sng" baseline="0">
              <a:solidFill>
                <a:srgbClr val="000000"/>
              </a:solidFill>
              <a:latin typeface="Arial"/>
              <a:ea typeface="Arial"/>
              <a:cs typeface="Arial"/>
            </a:rPr>
            <a:t>Nomenclature</a:t>
          </a:r>
        </a:p>
      </xdr:txBody>
    </xdr:sp>
    <xdr:clientData/>
  </xdr:oneCellAnchor>
  <xdr:twoCellAnchor>
    <xdr:from>
      <xdr:col>6</xdr:col>
      <xdr:colOff>409575</xdr:colOff>
      <xdr:row>17</xdr:row>
      <xdr:rowOff>85725</xdr:rowOff>
    </xdr:from>
    <xdr:to>
      <xdr:col>6</xdr:col>
      <xdr:colOff>676275</xdr:colOff>
      <xdr:row>17</xdr:row>
      <xdr:rowOff>85725</xdr:rowOff>
    </xdr:to>
    <xdr:sp>
      <xdr:nvSpPr>
        <xdr:cNvPr id="30" name="Line 197"/>
        <xdr:cNvSpPr>
          <a:spLocks/>
        </xdr:cNvSpPr>
      </xdr:nvSpPr>
      <xdr:spPr>
        <a:xfrm flipH="1">
          <a:off x="4572000" y="2876550"/>
          <a:ext cx="266700" cy="0"/>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42</xdr:row>
      <xdr:rowOff>47625</xdr:rowOff>
    </xdr:from>
    <xdr:to>
      <xdr:col>24</xdr:col>
      <xdr:colOff>0</xdr:colOff>
      <xdr:row>42</xdr:row>
      <xdr:rowOff>47625</xdr:rowOff>
    </xdr:to>
    <xdr:sp>
      <xdr:nvSpPr>
        <xdr:cNvPr id="1" name="Line 2"/>
        <xdr:cNvSpPr>
          <a:spLocks/>
        </xdr:cNvSpPr>
      </xdr:nvSpPr>
      <xdr:spPr>
        <a:xfrm flipH="1">
          <a:off x="6362700" y="688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45</xdr:row>
      <xdr:rowOff>133350</xdr:rowOff>
    </xdr:from>
    <xdr:to>
      <xdr:col>24</xdr:col>
      <xdr:colOff>0</xdr:colOff>
      <xdr:row>45</xdr:row>
      <xdr:rowOff>133350</xdr:rowOff>
    </xdr:to>
    <xdr:sp>
      <xdr:nvSpPr>
        <xdr:cNvPr id="2" name="Line 3"/>
        <xdr:cNvSpPr>
          <a:spLocks/>
        </xdr:cNvSpPr>
      </xdr:nvSpPr>
      <xdr:spPr>
        <a:xfrm flipH="1">
          <a:off x="6362700" y="7458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45</xdr:row>
      <xdr:rowOff>133350</xdr:rowOff>
    </xdr:from>
    <xdr:to>
      <xdr:col>24</xdr:col>
      <xdr:colOff>0</xdr:colOff>
      <xdr:row>45</xdr:row>
      <xdr:rowOff>133350</xdr:rowOff>
    </xdr:to>
    <xdr:sp>
      <xdr:nvSpPr>
        <xdr:cNvPr id="3" name="Line 4"/>
        <xdr:cNvSpPr>
          <a:spLocks/>
        </xdr:cNvSpPr>
      </xdr:nvSpPr>
      <xdr:spPr>
        <a:xfrm flipH="1">
          <a:off x="6362700" y="7458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49</xdr:row>
      <xdr:rowOff>9525</xdr:rowOff>
    </xdr:from>
    <xdr:to>
      <xdr:col>24</xdr:col>
      <xdr:colOff>0</xdr:colOff>
      <xdr:row>49</xdr:row>
      <xdr:rowOff>9525</xdr:rowOff>
    </xdr:to>
    <xdr:sp>
      <xdr:nvSpPr>
        <xdr:cNvPr id="4" name="Line 5"/>
        <xdr:cNvSpPr>
          <a:spLocks/>
        </xdr:cNvSpPr>
      </xdr:nvSpPr>
      <xdr:spPr>
        <a:xfrm>
          <a:off x="6362700" y="7981950"/>
          <a:ext cx="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47</xdr:row>
      <xdr:rowOff>9525</xdr:rowOff>
    </xdr:from>
    <xdr:to>
      <xdr:col>24</xdr:col>
      <xdr:colOff>0</xdr:colOff>
      <xdr:row>47</xdr:row>
      <xdr:rowOff>9525</xdr:rowOff>
    </xdr:to>
    <xdr:sp>
      <xdr:nvSpPr>
        <xdr:cNvPr id="5" name="Line 6"/>
        <xdr:cNvSpPr>
          <a:spLocks/>
        </xdr:cNvSpPr>
      </xdr:nvSpPr>
      <xdr:spPr>
        <a:xfrm>
          <a:off x="6362700" y="7658100"/>
          <a:ext cx="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41</xdr:row>
      <xdr:rowOff>104775</xdr:rowOff>
    </xdr:from>
    <xdr:to>
      <xdr:col>24</xdr:col>
      <xdr:colOff>0</xdr:colOff>
      <xdr:row>41</xdr:row>
      <xdr:rowOff>104775</xdr:rowOff>
    </xdr:to>
    <xdr:sp>
      <xdr:nvSpPr>
        <xdr:cNvPr id="6" name="Line 7"/>
        <xdr:cNvSpPr>
          <a:spLocks/>
        </xdr:cNvSpPr>
      </xdr:nvSpPr>
      <xdr:spPr>
        <a:xfrm flipH="1">
          <a:off x="6362700" y="678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42</xdr:row>
      <xdr:rowOff>95250</xdr:rowOff>
    </xdr:from>
    <xdr:to>
      <xdr:col>24</xdr:col>
      <xdr:colOff>0</xdr:colOff>
      <xdr:row>42</xdr:row>
      <xdr:rowOff>95250</xdr:rowOff>
    </xdr:to>
    <xdr:sp>
      <xdr:nvSpPr>
        <xdr:cNvPr id="7" name="Line 8"/>
        <xdr:cNvSpPr>
          <a:spLocks/>
        </xdr:cNvSpPr>
      </xdr:nvSpPr>
      <xdr:spPr>
        <a:xfrm>
          <a:off x="6362700" y="693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381000</xdr:colOff>
      <xdr:row>24</xdr:row>
      <xdr:rowOff>9525</xdr:rowOff>
    </xdr:from>
    <xdr:ext cx="933450" cy="219075"/>
    <xdr:sp>
      <xdr:nvSpPr>
        <xdr:cNvPr id="8" name="Text Box 36"/>
        <xdr:cNvSpPr txBox="1">
          <a:spLocks noChangeArrowheads="1"/>
        </xdr:cNvSpPr>
      </xdr:nvSpPr>
      <xdr:spPr>
        <a:xfrm>
          <a:off x="3276600" y="3933825"/>
          <a:ext cx="933450" cy="219075"/>
        </a:xfrm>
        <a:prstGeom prst="rect">
          <a:avLst/>
        </a:prstGeom>
        <a:noFill/>
        <a:ln w="9525" cmpd="sng">
          <a:noFill/>
        </a:ln>
      </xdr:spPr>
      <xdr:txBody>
        <a:bodyPr vertOverflow="clip" wrap="square" lIns="27432" tIns="22860" rIns="0" bIns="0"/>
        <a:p>
          <a:pPr algn="l">
            <a:defRPr/>
          </a:pPr>
          <a:r>
            <a:rPr lang="en-US" cap="none" sz="1000" b="1" i="0" u="sng" baseline="0">
              <a:solidFill>
                <a:srgbClr val="000000"/>
              </a:solidFill>
              <a:latin typeface="Arial"/>
              <a:ea typeface="Arial"/>
              <a:cs typeface="Arial"/>
            </a:rPr>
            <a:t>Nomenclature</a:t>
          </a:r>
        </a:p>
      </xdr:txBody>
    </xdr:sp>
    <xdr:clientData/>
  </xdr:oneCellAnchor>
  <xdr:twoCellAnchor>
    <xdr:from>
      <xdr:col>5</xdr:col>
      <xdr:colOff>104775</xdr:colOff>
      <xdr:row>15</xdr:row>
      <xdr:rowOff>19050</xdr:rowOff>
    </xdr:from>
    <xdr:to>
      <xdr:col>5</xdr:col>
      <xdr:colOff>552450</xdr:colOff>
      <xdr:row>15</xdr:row>
      <xdr:rowOff>66675</xdr:rowOff>
    </xdr:to>
    <xdr:sp>
      <xdr:nvSpPr>
        <xdr:cNvPr id="9" name="Rectangle 61"/>
        <xdr:cNvSpPr>
          <a:spLocks/>
        </xdr:cNvSpPr>
      </xdr:nvSpPr>
      <xdr:spPr>
        <a:xfrm>
          <a:off x="3505200" y="2486025"/>
          <a:ext cx="44767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15</xdr:row>
      <xdr:rowOff>66675</xdr:rowOff>
    </xdr:from>
    <xdr:to>
      <xdr:col>5</xdr:col>
      <xdr:colOff>133350</xdr:colOff>
      <xdr:row>21</xdr:row>
      <xdr:rowOff>114300</xdr:rowOff>
    </xdr:to>
    <xdr:sp>
      <xdr:nvSpPr>
        <xdr:cNvPr id="10" name="Rectangle 62"/>
        <xdr:cNvSpPr>
          <a:spLocks/>
        </xdr:cNvSpPr>
      </xdr:nvSpPr>
      <xdr:spPr>
        <a:xfrm>
          <a:off x="3505200" y="2533650"/>
          <a:ext cx="28575" cy="10191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21</xdr:row>
      <xdr:rowOff>114300</xdr:rowOff>
    </xdr:from>
    <xdr:to>
      <xdr:col>5</xdr:col>
      <xdr:colOff>552450</xdr:colOff>
      <xdr:row>22</xdr:row>
      <xdr:rowOff>0</xdr:rowOff>
    </xdr:to>
    <xdr:sp>
      <xdr:nvSpPr>
        <xdr:cNvPr id="11" name="Rectangle 63"/>
        <xdr:cNvSpPr>
          <a:spLocks/>
        </xdr:cNvSpPr>
      </xdr:nvSpPr>
      <xdr:spPr>
        <a:xfrm>
          <a:off x="3505200" y="3552825"/>
          <a:ext cx="44767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23</xdr:row>
      <xdr:rowOff>19050</xdr:rowOff>
    </xdr:from>
    <xdr:to>
      <xdr:col>5</xdr:col>
      <xdr:colOff>590550</xdr:colOff>
      <xdr:row>23</xdr:row>
      <xdr:rowOff>19050</xdr:rowOff>
    </xdr:to>
    <xdr:sp>
      <xdr:nvSpPr>
        <xdr:cNvPr id="12" name="Line 64"/>
        <xdr:cNvSpPr>
          <a:spLocks/>
        </xdr:cNvSpPr>
      </xdr:nvSpPr>
      <xdr:spPr>
        <a:xfrm flipV="1">
          <a:off x="3505200" y="3781425"/>
          <a:ext cx="4857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19</xdr:row>
      <xdr:rowOff>38100</xdr:rowOff>
    </xdr:from>
    <xdr:to>
      <xdr:col>4</xdr:col>
      <xdr:colOff>352425</xdr:colOff>
      <xdr:row>21</xdr:row>
      <xdr:rowOff>152400</xdr:rowOff>
    </xdr:to>
    <xdr:sp>
      <xdr:nvSpPr>
        <xdr:cNvPr id="13" name="Line 65"/>
        <xdr:cNvSpPr>
          <a:spLocks/>
        </xdr:cNvSpPr>
      </xdr:nvSpPr>
      <xdr:spPr>
        <a:xfrm>
          <a:off x="3248025" y="3152775"/>
          <a:ext cx="0" cy="4381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15</xdr:row>
      <xdr:rowOff>19050</xdr:rowOff>
    </xdr:from>
    <xdr:to>
      <xdr:col>4</xdr:col>
      <xdr:colOff>352425</xdr:colOff>
      <xdr:row>17</xdr:row>
      <xdr:rowOff>133350</xdr:rowOff>
    </xdr:to>
    <xdr:sp>
      <xdr:nvSpPr>
        <xdr:cNvPr id="14" name="Line 66"/>
        <xdr:cNvSpPr>
          <a:spLocks/>
        </xdr:cNvSpPr>
      </xdr:nvSpPr>
      <xdr:spPr>
        <a:xfrm flipV="1">
          <a:off x="3248025" y="2486025"/>
          <a:ext cx="0" cy="4381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238125</xdr:colOff>
      <xdr:row>15</xdr:row>
      <xdr:rowOff>19050</xdr:rowOff>
    </xdr:from>
    <xdr:to>
      <xdr:col>5</xdr:col>
      <xdr:colOff>57150</xdr:colOff>
      <xdr:row>15</xdr:row>
      <xdr:rowOff>19050</xdr:rowOff>
    </xdr:to>
    <xdr:sp>
      <xdr:nvSpPr>
        <xdr:cNvPr id="15" name="Line 67"/>
        <xdr:cNvSpPr>
          <a:spLocks/>
        </xdr:cNvSpPr>
      </xdr:nvSpPr>
      <xdr:spPr>
        <a:xfrm flipH="1" flipV="1">
          <a:off x="3133725" y="248602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447675</xdr:colOff>
      <xdr:row>20</xdr:row>
      <xdr:rowOff>9525</xdr:rowOff>
    </xdr:from>
    <xdr:to>
      <xdr:col>5</xdr:col>
      <xdr:colOff>104775</xdr:colOff>
      <xdr:row>20</xdr:row>
      <xdr:rowOff>9525</xdr:rowOff>
    </xdr:to>
    <xdr:sp>
      <xdr:nvSpPr>
        <xdr:cNvPr id="16" name="Line 68"/>
        <xdr:cNvSpPr>
          <a:spLocks/>
        </xdr:cNvSpPr>
      </xdr:nvSpPr>
      <xdr:spPr>
        <a:xfrm>
          <a:off x="3343275" y="3286125"/>
          <a:ext cx="1619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20</xdr:row>
      <xdr:rowOff>9525</xdr:rowOff>
    </xdr:from>
    <xdr:to>
      <xdr:col>5</xdr:col>
      <xdr:colOff>581025</xdr:colOff>
      <xdr:row>20</xdr:row>
      <xdr:rowOff>9525</xdr:rowOff>
    </xdr:to>
    <xdr:sp>
      <xdr:nvSpPr>
        <xdr:cNvPr id="17" name="Line 69"/>
        <xdr:cNvSpPr>
          <a:spLocks/>
        </xdr:cNvSpPr>
      </xdr:nvSpPr>
      <xdr:spPr>
        <a:xfrm flipH="1">
          <a:off x="3533775" y="3286125"/>
          <a:ext cx="4476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14</xdr:row>
      <xdr:rowOff>66675</xdr:rowOff>
    </xdr:from>
    <xdr:to>
      <xdr:col>5</xdr:col>
      <xdr:colOff>428625</xdr:colOff>
      <xdr:row>15</xdr:row>
      <xdr:rowOff>19050</xdr:rowOff>
    </xdr:to>
    <xdr:sp>
      <xdr:nvSpPr>
        <xdr:cNvPr id="18" name="Line 70"/>
        <xdr:cNvSpPr>
          <a:spLocks/>
        </xdr:cNvSpPr>
      </xdr:nvSpPr>
      <xdr:spPr>
        <a:xfrm flipH="1">
          <a:off x="3829050" y="2371725"/>
          <a:ext cx="0" cy="1143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15</xdr:row>
      <xdr:rowOff>57150</xdr:rowOff>
    </xdr:from>
    <xdr:to>
      <xdr:col>5</xdr:col>
      <xdr:colOff>428625</xdr:colOff>
      <xdr:row>17</xdr:row>
      <xdr:rowOff>9525</xdr:rowOff>
    </xdr:to>
    <xdr:sp>
      <xdr:nvSpPr>
        <xdr:cNvPr id="19" name="Line 71"/>
        <xdr:cNvSpPr>
          <a:spLocks/>
        </xdr:cNvSpPr>
      </xdr:nvSpPr>
      <xdr:spPr>
        <a:xfrm flipH="1" flipV="1">
          <a:off x="3829050" y="2524125"/>
          <a:ext cx="0" cy="2762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21</xdr:row>
      <xdr:rowOff>85725</xdr:rowOff>
    </xdr:from>
    <xdr:to>
      <xdr:col>5</xdr:col>
      <xdr:colOff>161925</xdr:colOff>
      <xdr:row>21</xdr:row>
      <xdr:rowOff>114300</xdr:rowOff>
    </xdr:to>
    <xdr:sp>
      <xdr:nvSpPr>
        <xdr:cNvPr id="20" name="AutoShape 72"/>
        <xdr:cNvSpPr>
          <a:spLocks/>
        </xdr:cNvSpPr>
      </xdr:nvSpPr>
      <xdr:spPr>
        <a:xfrm>
          <a:off x="3533775" y="3524250"/>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15</xdr:row>
      <xdr:rowOff>66675</xdr:rowOff>
    </xdr:from>
    <xdr:to>
      <xdr:col>5</xdr:col>
      <xdr:colOff>161925</xdr:colOff>
      <xdr:row>15</xdr:row>
      <xdr:rowOff>95250</xdr:rowOff>
    </xdr:to>
    <xdr:sp>
      <xdr:nvSpPr>
        <xdr:cNvPr id="21" name="AutoShape 73"/>
        <xdr:cNvSpPr>
          <a:spLocks/>
        </xdr:cNvSpPr>
      </xdr:nvSpPr>
      <xdr:spPr>
        <a:xfrm rot="5400000">
          <a:off x="3533775" y="2533650"/>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590550</xdr:colOff>
      <xdr:row>22</xdr:row>
      <xdr:rowOff>47625</xdr:rowOff>
    </xdr:from>
    <xdr:to>
      <xdr:col>5</xdr:col>
      <xdr:colOff>590550</xdr:colOff>
      <xdr:row>23</xdr:row>
      <xdr:rowOff>123825</xdr:rowOff>
    </xdr:to>
    <xdr:sp>
      <xdr:nvSpPr>
        <xdr:cNvPr id="22" name="Line 74"/>
        <xdr:cNvSpPr>
          <a:spLocks/>
        </xdr:cNvSpPr>
      </xdr:nvSpPr>
      <xdr:spPr>
        <a:xfrm flipH="1">
          <a:off x="3990975" y="364807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238125</xdr:colOff>
      <xdr:row>22</xdr:row>
      <xdr:rowOff>0</xdr:rowOff>
    </xdr:from>
    <xdr:to>
      <xdr:col>5</xdr:col>
      <xdr:colOff>57150</xdr:colOff>
      <xdr:row>22</xdr:row>
      <xdr:rowOff>0</xdr:rowOff>
    </xdr:to>
    <xdr:sp>
      <xdr:nvSpPr>
        <xdr:cNvPr id="23" name="Line 75"/>
        <xdr:cNvSpPr>
          <a:spLocks/>
        </xdr:cNvSpPr>
      </xdr:nvSpPr>
      <xdr:spPr>
        <a:xfrm flipH="1" flipV="1">
          <a:off x="3133725" y="360045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22</xdr:row>
      <xdr:rowOff>47625</xdr:rowOff>
    </xdr:from>
    <xdr:to>
      <xdr:col>5</xdr:col>
      <xdr:colOff>104775</xdr:colOff>
      <xdr:row>23</xdr:row>
      <xdr:rowOff>123825</xdr:rowOff>
    </xdr:to>
    <xdr:sp>
      <xdr:nvSpPr>
        <xdr:cNvPr id="24" name="Line 76"/>
        <xdr:cNvSpPr>
          <a:spLocks/>
        </xdr:cNvSpPr>
      </xdr:nvSpPr>
      <xdr:spPr>
        <a:xfrm flipH="1">
          <a:off x="3505200" y="364807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15</xdr:row>
      <xdr:rowOff>19050</xdr:rowOff>
    </xdr:from>
    <xdr:to>
      <xdr:col>5</xdr:col>
      <xdr:colOff>590550</xdr:colOff>
      <xdr:row>15</xdr:row>
      <xdr:rowOff>66675</xdr:rowOff>
    </xdr:to>
    <xdr:sp>
      <xdr:nvSpPr>
        <xdr:cNvPr id="25" name="AutoShape 77"/>
        <xdr:cNvSpPr>
          <a:spLocks/>
        </xdr:cNvSpPr>
      </xdr:nvSpPr>
      <xdr:spPr>
        <a:xfrm rot="5400000">
          <a:off x="3962400" y="2486025"/>
          <a:ext cx="2857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21</xdr:row>
      <xdr:rowOff>114300</xdr:rowOff>
    </xdr:from>
    <xdr:to>
      <xdr:col>5</xdr:col>
      <xdr:colOff>590550</xdr:colOff>
      <xdr:row>22</xdr:row>
      <xdr:rowOff>0</xdr:rowOff>
    </xdr:to>
    <xdr:sp>
      <xdr:nvSpPr>
        <xdr:cNvPr id="26" name="AutoShape 78"/>
        <xdr:cNvSpPr>
          <a:spLocks/>
        </xdr:cNvSpPr>
      </xdr:nvSpPr>
      <xdr:spPr>
        <a:xfrm>
          <a:off x="3962400" y="3552825"/>
          <a:ext cx="2857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13</xdr:row>
      <xdr:rowOff>133350</xdr:rowOff>
    </xdr:from>
    <xdr:to>
      <xdr:col>6</xdr:col>
      <xdr:colOff>295275</xdr:colOff>
      <xdr:row>20</xdr:row>
      <xdr:rowOff>123825</xdr:rowOff>
    </xdr:to>
    <xdr:sp>
      <xdr:nvSpPr>
        <xdr:cNvPr id="27" name="Line 80"/>
        <xdr:cNvSpPr>
          <a:spLocks/>
        </xdr:cNvSpPr>
      </xdr:nvSpPr>
      <xdr:spPr>
        <a:xfrm>
          <a:off x="3971925" y="2276475"/>
          <a:ext cx="485775" cy="11239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13</xdr:row>
      <xdr:rowOff>104775</xdr:rowOff>
    </xdr:from>
    <xdr:to>
      <xdr:col>5</xdr:col>
      <xdr:colOff>638175</xdr:colOff>
      <xdr:row>14</xdr:row>
      <xdr:rowOff>152400</xdr:rowOff>
    </xdr:to>
    <xdr:sp>
      <xdr:nvSpPr>
        <xdr:cNvPr id="28" name="Line 81"/>
        <xdr:cNvSpPr>
          <a:spLocks/>
        </xdr:cNvSpPr>
      </xdr:nvSpPr>
      <xdr:spPr>
        <a:xfrm flipV="1">
          <a:off x="3533775" y="2247900"/>
          <a:ext cx="504825"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619125</xdr:colOff>
      <xdr:row>20</xdr:row>
      <xdr:rowOff>95250</xdr:rowOff>
    </xdr:from>
    <xdr:to>
      <xdr:col>6</xdr:col>
      <xdr:colOff>361950</xdr:colOff>
      <xdr:row>21</xdr:row>
      <xdr:rowOff>142875</xdr:rowOff>
    </xdr:to>
    <xdr:sp>
      <xdr:nvSpPr>
        <xdr:cNvPr id="29" name="Line 82"/>
        <xdr:cNvSpPr>
          <a:spLocks/>
        </xdr:cNvSpPr>
      </xdr:nvSpPr>
      <xdr:spPr>
        <a:xfrm flipV="1">
          <a:off x="4019550" y="3371850"/>
          <a:ext cx="504825"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17</xdr:row>
      <xdr:rowOff>85725</xdr:rowOff>
    </xdr:from>
    <xdr:to>
      <xdr:col>6</xdr:col>
      <xdr:colOff>171450</xdr:colOff>
      <xdr:row>17</xdr:row>
      <xdr:rowOff>85725</xdr:rowOff>
    </xdr:to>
    <xdr:sp>
      <xdr:nvSpPr>
        <xdr:cNvPr id="30" name="Line 83"/>
        <xdr:cNvSpPr>
          <a:spLocks/>
        </xdr:cNvSpPr>
      </xdr:nvSpPr>
      <xdr:spPr>
        <a:xfrm flipH="1">
          <a:off x="4229100" y="2876550"/>
          <a:ext cx="104775" cy="0"/>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42</xdr:row>
      <xdr:rowOff>47625</xdr:rowOff>
    </xdr:from>
    <xdr:to>
      <xdr:col>24</xdr:col>
      <xdr:colOff>0</xdr:colOff>
      <xdr:row>42</xdr:row>
      <xdr:rowOff>47625</xdr:rowOff>
    </xdr:to>
    <xdr:sp>
      <xdr:nvSpPr>
        <xdr:cNvPr id="1" name="Line 2"/>
        <xdr:cNvSpPr>
          <a:spLocks/>
        </xdr:cNvSpPr>
      </xdr:nvSpPr>
      <xdr:spPr>
        <a:xfrm flipH="1">
          <a:off x="6362700" y="688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45</xdr:row>
      <xdr:rowOff>133350</xdr:rowOff>
    </xdr:from>
    <xdr:to>
      <xdr:col>24</xdr:col>
      <xdr:colOff>0</xdr:colOff>
      <xdr:row>45</xdr:row>
      <xdr:rowOff>133350</xdr:rowOff>
    </xdr:to>
    <xdr:sp>
      <xdr:nvSpPr>
        <xdr:cNvPr id="2" name="Line 3"/>
        <xdr:cNvSpPr>
          <a:spLocks/>
        </xdr:cNvSpPr>
      </xdr:nvSpPr>
      <xdr:spPr>
        <a:xfrm flipH="1">
          <a:off x="6362700" y="7458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45</xdr:row>
      <xdr:rowOff>133350</xdr:rowOff>
    </xdr:from>
    <xdr:to>
      <xdr:col>24</xdr:col>
      <xdr:colOff>0</xdr:colOff>
      <xdr:row>45</xdr:row>
      <xdr:rowOff>133350</xdr:rowOff>
    </xdr:to>
    <xdr:sp>
      <xdr:nvSpPr>
        <xdr:cNvPr id="3" name="Line 4"/>
        <xdr:cNvSpPr>
          <a:spLocks/>
        </xdr:cNvSpPr>
      </xdr:nvSpPr>
      <xdr:spPr>
        <a:xfrm flipH="1">
          <a:off x="6362700" y="7458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49</xdr:row>
      <xdr:rowOff>9525</xdr:rowOff>
    </xdr:from>
    <xdr:to>
      <xdr:col>24</xdr:col>
      <xdr:colOff>0</xdr:colOff>
      <xdr:row>49</xdr:row>
      <xdr:rowOff>9525</xdr:rowOff>
    </xdr:to>
    <xdr:sp>
      <xdr:nvSpPr>
        <xdr:cNvPr id="4" name="Line 5"/>
        <xdr:cNvSpPr>
          <a:spLocks/>
        </xdr:cNvSpPr>
      </xdr:nvSpPr>
      <xdr:spPr>
        <a:xfrm>
          <a:off x="6362700" y="7981950"/>
          <a:ext cx="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47</xdr:row>
      <xdr:rowOff>9525</xdr:rowOff>
    </xdr:from>
    <xdr:to>
      <xdr:col>24</xdr:col>
      <xdr:colOff>0</xdr:colOff>
      <xdr:row>47</xdr:row>
      <xdr:rowOff>9525</xdr:rowOff>
    </xdr:to>
    <xdr:sp>
      <xdr:nvSpPr>
        <xdr:cNvPr id="5" name="Line 6"/>
        <xdr:cNvSpPr>
          <a:spLocks/>
        </xdr:cNvSpPr>
      </xdr:nvSpPr>
      <xdr:spPr>
        <a:xfrm>
          <a:off x="6362700" y="7658100"/>
          <a:ext cx="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41</xdr:row>
      <xdr:rowOff>104775</xdr:rowOff>
    </xdr:from>
    <xdr:to>
      <xdr:col>24</xdr:col>
      <xdr:colOff>0</xdr:colOff>
      <xdr:row>41</xdr:row>
      <xdr:rowOff>104775</xdr:rowOff>
    </xdr:to>
    <xdr:sp>
      <xdr:nvSpPr>
        <xdr:cNvPr id="6" name="Line 7"/>
        <xdr:cNvSpPr>
          <a:spLocks/>
        </xdr:cNvSpPr>
      </xdr:nvSpPr>
      <xdr:spPr>
        <a:xfrm flipH="1">
          <a:off x="6362700" y="678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42</xdr:row>
      <xdr:rowOff>95250</xdr:rowOff>
    </xdr:from>
    <xdr:to>
      <xdr:col>24</xdr:col>
      <xdr:colOff>0</xdr:colOff>
      <xdr:row>42</xdr:row>
      <xdr:rowOff>95250</xdr:rowOff>
    </xdr:to>
    <xdr:sp>
      <xdr:nvSpPr>
        <xdr:cNvPr id="7" name="Line 8"/>
        <xdr:cNvSpPr>
          <a:spLocks/>
        </xdr:cNvSpPr>
      </xdr:nvSpPr>
      <xdr:spPr>
        <a:xfrm>
          <a:off x="6362700" y="693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16</xdr:row>
      <xdr:rowOff>19050</xdr:rowOff>
    </xdr:from>
    <xdr:to>
      <xdr:col>6</xdr:col>
      <xdr:colOff>561975</xdr:colOff>
      <xdr:row>16</xdr:row>
      <xdr:rowOff>66675</xdr:rowOff>
    </xdr:to>
    <xdr:sp>
      <xdr:nvSpPr>
        <xdr:cNvPr id="8" name="Rectangle 16"/>
        <xdr:cNvSpPr>
          <a:spLocks/>
        </xdr:cNvSpPr>
      </xdr:nvSpPr>
      <xdr:spPr>
        <a:xfrm>
          <a:off x="3810000" y="2647950"/>
          <a:ext cx="9144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16</xdr:row>
      <xdr:rowOff>66675</xdr:rowOff>
    </xdr:from>
    <xdr:to>
      <xdr:col>6</xdr:col>
      <xdr:colOff>123825</xdr:colOff>
      <xdr:row>22</xdr:row>
      <xdr:rowOff>114300</xdr:rowOff>
    </xdr:to>
    <xdr:sp>
      <xdr:nvSpPr>
        <xdr:cNvPr id="9" name="Rectangle 17"/>
        <xdr:cNvSpPr>
          <a:spLocks/>
        </xdr:cNvSpPr>
      </xdr:nvSpPr>
      <xdr:spPr>
        <a:xfrm>
          <a:off x="4257675" y="2695575"/>
          <a:ext cx="28575" cy="10191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14</xdr:row>
      <xdr:rowOff>0</xdr:rowOff>
    </xdr:from>
    <xdr:to>
      <xdr:col>6</xdr:col>
      <xdr:colOff>561975</xdr:colOff>
      <xdr:row>14</xdr:row>
      <xdr:rowOff>0</xdr:rowOff>
    </xdr:to>
    <xdr:sp>
      <xdr:nvSpPr>
        <xdr:cNvPr id="10" name="Line 19"/>
        <xdr:cNvSpPr>
          <a:spLocks/>
        </xdr:cNvSpPr>
      </xdr:nvSpPr>
      <xdr:spPr>
        <a:xfrm>
          <a:off x="3810000" y="2305050"/>
          <a:ext cx="9144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20</xdr:row>
      <xdr:rowOff>38100</xdr:rowOff>
    </xdr:from>
    <xdr:to>
      <xdr:col>5</xdr:col>
      <xdr:colOff>123825</xdr:colOff>
      <xdr:row>22</xdr:row>
      <xdr:rowOff>114300</xdr:rowOff>
    </xdr:to>
    <xdr:sp>
      <xdr:nvSpPr>
        <xdr:cNvPr id="11" name="Line 20"/>
        <xdr:cNvSpPr>
          <a:spLocks/>
        </xdr:cNvSpPr>
      </xdr:nvSpPr>
      <xdr:spPr>
        <a:xfrm flipH="1">
          <a:off x="3524250" y="3314700"/>
          <a:ext cx="0" cy="4000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16</xdr:row>
      <xdr:rowOff>19050</xdr:rowOff>
    </xdr:from>
    <xdr:to>
      <xdr:col>5</xdr:col>
      <xdr:colOff>123825</xdr:colOff>
      <xdr:row>18</xdr:row>
      <xdr:rowOff>142875</xdr:rowOff>
    </xdr:to>
    <xdr:sp>
      <xdr:nvSpPr>
        <xdr:cNvPr id="12" name="Line 21"/>
        <xdr:cNvSpPr>
          <a:spLocks/>
        </xdr:cNvSpPr>
      </xdr:nvSpPr>
      <xdr:spPr>
        <a:xfrm flipV="1">
          <a:off x="3524250" y="2647950"/>
          <a:ext cx="0" cy="4476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16</xdr:row>
      <xdr:rowOff>19050</xdr:rowOff>
    </xdr:from>
    <xdr:to>
      <xdr:col>5</xdr:col>
      <xdr:colOff>361950</xdr:colOff>
      <xdr:row>16</xdr:row>
      <xdr:rowOff>19050</xdr:rowOff>
    </xdr:to>
    <xdr:sp>
      <xdr:nvSpPr>
        <xdr:cNvPr id="13" name="Line 22"/>
        <xdr:cNvSpPr>
          <a:spLocks/>
        </xdr:cNvSpPr>
      </xdr:nvSpPr>
      <xdr:spPr>
        <a:xfrm flipH="1" flipV="1">
          <a:off x="3409950" y="26479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13</xdr:row>
      <xdr:rowOff>47625</xdr:rowOff>
    </xdr:from>
    <xdr:to>
      <xdr:col>5</xdr:col>
      <xdr:colOff>409575</xdr:colOff>
      <xdr:row>15</xdr:row>
      <xdr:rowOff>142875</xdr:rowOff>
    </xdr:to>
    <xdr:sp>
      <xdr:nvSpPr>
        <xdr:cNvPr id="14" name="Line 23"/>
        <xdr:cNvSpPr>
          <a:spLocks/>
        </xdr:cNvSpPr>
      </xdr:nvSpPr>
      <xdr:spPr>
        <a:xfrm flipH="1">
          <a:off x="3810000" y="2190750"/>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21</xdr:row>
      <xdr:rowOff>19050</xdr:rowOff>
    </xdr:from>
    <xdr:to>
      <xdr:col>6</xdr:col>
      <xdr:colOff>95250</xdr:colOff>
      <xdr:row>21</xdr:row>
      <xdr:rowOff>19050</xdr:rowOff>
    </xdr:to>
    <xdr:sp>
      <xdr:nvSpPr>
        <xdr:cNvPr id="15" name="Line 24"/>
        <xdr:cNvSpPr>
          <a:spLocks/>
        </xdr:cNvSpPr>
      </xdr:nvSpPr>
      <xdr:spPr>
        <a:xfrm>
          <a:off x="3876675" y="3457575"/>
          <a:ext cx="3810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21</xdr:row>
      <xdr:rowOff>19050</xdr:rowOff>
    </xdr:from>
    <xdr:to>
      <xdr:col>6</xdr:col>
      <xdr:colOff>247650</xdr:colOff>
      <xdr:row>21</xdr:row>
      <xdr:rowOff>19050</xdr:rowOff>
    </xdr:to>
    <xdr:sp>
      <xdr:nvSpPr>
        <xdr:cNvPr id="16" name="Line 25"/>
        <xdr:cNvSpPr>
          <a:spLocks/>
        </xdr:cNvSpPr>
      </xdr:nvSpPr>
      <xdr:spPr>
        <a:xfrm flipH="1">
          <a:off x="4286250" y="3457575"/>
          <a:ext cx="1238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14</xdr:row>
      <xdr:rowOff>152400</xdr:rowOff>
    </xdr:from>
    <xdr:to>
      <xdr:col>6</xdr:col>
      <xdr:colOff>342900</xdr:colOff>
      <xdr:row>16</xdr:row>
      <xdr:rowOff>19050</xdr:rowOff>
    </xdr:to>
    <xdr:sp>
      <xdr:nvSpPr>
        <xdr:cNvPr id="17" name="Line 26"/>
        <xdr:cNvSpPr>
          <a:spLocks/>
        </xdr:cNvSpPr>
      </xdr:nvSpPr>
      <xdr:spPr>
        <a:xfrm flipH="1">
          <a:off x="4505325" y="2457450"/>
          <a:ext cx="0" cy="1905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16</xdr:row>
      <xdr:rowOff>66675</xdr:rowOff>
    </xdr:from>
    <xdr:to>
      <xdr:col>6</xdr:col>
      <xdr:colOff>342900</xdr:colOff>
      <xdr:row>17</xdr:row>
      <xdr:rowOff>95250</xdr:rowOff>
    </xdr:to>
    <xdr:sp>
      <xdr:nvSpPr>
        <xdr:cNvPr id="18" name="Line 27"/>
        <xdr:cNvSpPr>
          <a:spLocks/>
        </xdr:cNvSpPr>
      </xdr:nvSpPr>
      <xdr:spPr>
        <a:xfrm flipV="1">
          <a:off x="4505325" y="2695575"/>
          <a:ext cx="0" cy="1905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16</xdr:row>
      <xdr:rowOff>66675</xdr:rowOff>
    </xdr:from>
    <xdr:to>
      <xdr:col>6</xdr:col>
      <xdr:colOff>152400</xdr:colOff>
      <xdr:row>16</xdr:row>
      <xdr:rowOff>95250</xdr:rowOff>
    </xdr:to>
    <xdr:sp>
      <xdr:nvSpPr>
        <xdr:cNvPr id="19" name="AutoShape 29"/>
        <xdr:cNvSpPr>
          <a:spLocks/>
        </xdr:cNvSpPr>
      </xdr:nvSpPr>
      <xdr:spPr>
        <a:xfrm rot="5400000">
          <a:off x="4286250" y="2695575"/>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16</xdr:row>
      <xdr:rowOff>66675</xdr:rowOff>
    </xdr:from>
    <xdr:to>
      <xdr:col>6</xdr:col>
      <xdr:colOff>95250</xdr:colOff>
      <xdr:row>16</xdr:row>
      <xdr:rowOff>95250</xdr:rowOff>
    </xdr:to>
    <xdr:sp>
      <xdr:nvSpPr>
        <xdr:cNvPr id="20" name="AutoShape 31"/>
        <xdr:cNvSpPr>
          <a:spLocks/>
        </xdr:cNvSpPr>
      </xdr:nvSpPr>
      <xdr:spPr>
        <a:xfrm rot="10740000">
          <a:off x="4229100" y="2695575"/>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22</xdr:row>
      <xdr:rowOff>114300</xdr:rowOff>
    </xdr:from>
    <xdr:to>
      <xdr:col>6</xdr:col>
      <xdr:colOff>57150</xdr:colOff>
      <xdr:row>22</xdr:row>
      <xdr:rowOff>114300</xdr:rowOff>
    </xdr:to>
    <xdr:sp>
      <xdr:nvSpPr>
        <xdr:cNvPr id="21" name="Line 32"/>
        <xdr:cNvSpPr>
          <a:spLocks/>
        </xdr:cNvSpPr>
      </xdr:nvSpPr>
      <xdr:spPr>
        <a:xfrm flipH="1" flipV="1">
          <a:off x="3409950" y="37147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561975</xdr:colOff>
      <xdr:row>13</xdr:row>
      <xdr:rowOff>47625</xdr:rowOff>
    </xdr:from>
    <xdr:to>
      <xdr:col>6</xdr:col>
      <xdr:colOff>561975</xdr:colOff>
      <xdr:row>15</xdr:row>
      <xdr:rowOff>142875</xdr:rowOff>
    </xdr:to>
    <xdr:sp>
      <xdr:nvSpPr>
        <xdr:cNvPr id="22" name="Line 33"/>
        <xdr:cNvSpPr>
          <a:spLocks/>
        </xdr:cNvSpPr>
      </xdr:nvSpPr>
      <xdr:spPr>
        <a:xfrm flipH="1">
          <a:off x="4724400" y="2190750"/>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14</xdr:row>
      <xdr:rowOff>152400</xdr:rowOff>
    </xdr:from>
    <xdr:to>
      <xdr:col>6</xdr:col>
      <xdr:colOff>47625</xdr:colOff>
      <xdr:row>16</xdr:row>
      <xdr:rowOff>0</xdr:rowOff>
    </xdr:to>
    <xdr:sp>
      <xdr:nvSpPr>
        <xdr:cNvPr id="23" name="Line 34"/>
        <xdr:cNvSpPr>
          <a:spLocks/>
        </xdr:cNvSpPr>
      </xdr:nvSpPr>
      <xdr:spPr>
        <a:xfrm flipV="1">
          <a:off x="3819525" y="2457450"/>
          <a:ext cx="3905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666750</xdr:colOff>
      <xdr:row>15</xdr:row>
      <xdr:rowOff>47625</xdr:rowOff>
    </xdr:from>
    <xdr:to>
      <xdr:col>6</xdr:col>
      <xdr:colOff>381000</xdr:colOff>
      <xdr:row>22</xdr:row>
      <xdr:rowOff>0</xdr:rowOff>
    </xdr:to>
    <xdr:sp>
      <xdr:nvSpPr>
        <xdr:cNvPr id="24" name="Line 35"/>
        <xdr:cNvSpPr>
          <a:spLocks/>
        </xdr:cNvSpPr>
      </xdr:nvSpPr>
      <xdr:spPr>
        <a:xfrm>
          <a:off x="4067175" y="2514600"/>
          <a:ext cx="476250" cy="10858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428625</xdr:colOff>
      <xdr:row>23</xdr:row>
      <xdr:rowOff>76200</xdr:rowOff>
    </xdr:from>
    <xdr:ext cx="933450" cy="219075"/>
    <xdr:sp>
      <xdr:nvSpPr>
        <xdr:cNvPr id="25" name="Text Box 37"/>
        <xdr:cNvSpPr txBox="1">
          <a:spLocks noChangeArrowheads="1"/>
        </xdr:cNvSpPr>
      </xdr:nvSpPr>
      <xdr:spPr>
        <a:xfrm>
          <a:off x="3829050" y="3838575"/>
          <a:ext cx="933450" cy="219075"/>
        </a:xfrm>
        <a:prstGeom prst="rect">
          <a:avLst/>
        </a:prstGeom>
        <a:noFill/>
        <a:ln w="9525" cmpd="sng">
          <a:noFill/>
        </a:ln>
      </xdr:spPr>
      <xdr:txBody>
        <a:bodyPr vertOverflow="clip" wrap="square" lIns="27432" tIns="22860" rIns="0" bIns="0"/>
        <a:p>
          <a:pPr algn="l">
            <a:defRPr/>
          </a:pPr>
          <a:r>
            <a:rPr lang="en-US" cap="none" sz="1000" b="1" i="0" u="sng" baseline="0">
              <a:solidFill>
                <a:srgbClr val="000000"/>
              </a:solidFill>
              <a:latin typeface="Arial"/>
              <a:ea typeface="Arial"/>
              <a:cs typeface="Arial"/>
            </a:rPr>
            <a:t>Nomenclature</a:t>
          </a:r>
        </a:p>
      </xdr:txBody>
    </xdr:sp>
    <xdr:clientData/>
  </xdr:oneCellAnchor>
  <xdr:twoCellAnchor>
    <xdr:from>
      <xdr:col>6</xdr:col>
      <xdr:colOff>209550</xdr:colOff>
      <xdr:row>19</xdr:row>
      <xdr:rowOff>85725</xdr:rowOff>
    </xdr:from>
    <xdr:to>
      <xdr:col>6</xdr:col>
      <xdr:colOff>666750</xdr:colOff>
      <xdr:row>19</xdr:row>
      <xdr:rowOff>85725</xdr:rowOff>
    </xdr:to>
    <xdr:sp>
      <xdr:nvSpPr>
        <xdr:cNvPr id="26" name="Line 38"/>
        <xdr:cNvSpPr>
          <a:spLocks/>
        </xdr:cNvSpPr>
      </xdr:nvSpPr>
      <xdr:spPr>
        <a:xfrm flipH="1">
          <a:off x="4371975" y="3200400"/>
          <a:ext cx="457200" cy="0"/>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21</xdr:row>
      <xdr:rowOff>95250</xdr:rowOff>
    </xdr:from>
    <xdr:to>
      <xdr:col>6</xdr:col>
      <xdr:colOff>542925</xdr:colOff>
      <xdr:row>22</xdr:row>
      <xdr:rowOff>104775</xdr:rowOff>
    </xdr:to>
    <xdr:sp>
      <xdr:nvSpPr>
        <xdr:cNvPr id="27" name="Line 39"/>
        <xdr:cNvSpPr>
          <a:spLocks/>
        </xdr:cNvSpPr>
      </xdr:nvSpPr>
      <xdr:spPr>
        <a:xfrm flipV="1">
          <a:off x="4314825" y="3533775"/>
          <a:ext cx="3905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42</xdr:row>
      <xdr:rowOff>47625</xdr:rowOff>
    </xdr:from>
    <xdr:to>
      <xdr:col>24</xdr:col>
      <xdr:colOff>0</xdr:colOff>
      <xdr:row>42</xdr:row>
      <xdr:rowOff>47625</xdr:rowOff>
    </xdr:to>
    <xdr:sp>
      <xdr:nvSpPr>
        <xdr:cNvPr id="1" name="Line 2"/>
        <xdr:cNvSpPr>
          <a:spLocks/>
        </xdr:cNvSpPr>
      </xdr:nvSpPr>
      <xdr:spPr>
        <a:xfrm flipH="1">
          <a:off x="6362700" y="688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45</xdr:row>
      <xdr:rowOff>133350</xdr:rowOff>
    </xdr:from>
    <xdr:to>
      <xdr:col>24</xdr:col>
      <xdr:colOff>0</xdr:colOff>
      <xdr:row>45</xdr:row>
      <xdr:rowOff>133350</xdr:rowOff>
    </xdr:to>
    <xdr:sp>
      <xdr:nvSpPr>
        <xdr:cNvPr id="2" name="Line 3"/>
        <xdr:cNvSpPr>
          <a:spLocks/>
        </xdr:cNvSpPr>
      </xdr:nvSpPr>
      <xdr:spPr>
        <a:xfrm flipH="1">
          <a:off x="6362700" y="7458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45</xdr:row>
      <xdr:rowOff>133350</xdr:rowOff>
    </xdr:from>
    <xdr:to>
      <xdr:col>24</xdr:col>
      <xdr:colOff>0</xdr:colOff>
      <xdr:row>45</xdr:row>
      <xdr:rowOff>133350</xdr:rowOff>
    </xdr:to>
    <xdr:sp>
      <xdr:nvSpPr>
        <xdr:cNvPr id="3" name="Line 4"/>
        <xdr:cNvSpPr>
          <a:spLocks/>
        </xdr:cNvSpPr>
      </xdr:nvSpPr>
      <xdr:spPr>
        <a:xfrm flipH="1">
          <a:off x="6362700" y="7458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49</xdr:row>
      <xdr:rowOff>9525</xdr:rowOff>
    </xdr:from>
    <xdr:to>
      <xdr:col>24</xdr:col>
      <xdr:colOff>0</xdr:colOff>
      <xdr:row>49</xdr:row>
      <xdr:rowOff>9525</xdr:rowOff>
    </xdr:to>
    <xdr:sp>
      <xdr:nvSpPr>
        <xdr:cNvPr id="4" name="Line 5"/>
        <xdr:cNvSpPr>
          <a:spLocks/>
        </xdr:cNvSpPr>
      </xdr:nvSpPr>
      <xdr:spPr>
        <a:xfrm>
          <a:off x="6362700" y="7981950"/>
          <a:ext cx="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47</xdr:row>
      <xdr:rowOff>9525</xdr:rowOff>
    </xdr:from>
    <xdr:to>
      <xdr:col>24</xdr:col>
      <xdr:colOff>0</xdr:colOff>
      <xdr:row>47</xdr:row>
      <xdr:rowOff>9525</xdr:rowOff>
    </xdr:to>
    <xdr:sp>
      <xdr:nvSpPr>
        <xdr:cNvPr id="5" name="Line 6"/>
        <xdr:cNvSpPr>
          <a:spLocks/>
        </xdr:cNvSpPr>
      </xdr:nvSpPr>
      <xdr:spPr>
        <a:xfrm>
          <a:off x="6362700" y="7658100"/>
          <a:ext cx="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41</xdr:row>
      <xdr:rowOff>104775</xdr:rowOff>
    </xdr:from>
    <xdr:to>
      <xdr:col>24</xdr:col>
      <xdr:colOff>0</xdr:colOff>
      <xdr:row>41</xdr:row>
      <xdr:rowOff>104775</xdr:rowOff>
    </xdr:to>
    <xdr:sp>
      <xdr:nvSpPr>
        <xdr:cNvPr id="6" name="Line 7"/>
        <xdr:cNvSpPr>
          <a:spLocks/>
        </xdr:cNvSpPr>
      </xdr:nvSpPr>
      <xdr:spPr>
        <a:xfrm flipH="1">
          <a:off x="6362700" y="678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42</xdr:row>
      <xdr:rowOff>95250</xdr:rowOff>
    </xdr:from>
    <xdr:to>
      <xdr:col>24</xdr:col>
      <xdr:colOff>0</xdr:colOff>
      <xdr:row>42</xdr:row>
      <xdr:rowOff>95250</xdr:rowOff>
    </xdr:to>
    <xdr:sp>
      <xdr:nvSpPr>
        <xdr:cNvPr id="7" name="Line 8"/>
        <xdr:cNvSpPr>
          <a:spLocks/>
        </xdr:cNvSpPr>
      </xdr:nvSpPr>
      <xdr:spPr>
        <a:xfrm>
          <a:off x="6362700" y="693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390525</xdr:colOff>
      <xdr:row>23</xdr:row>
      <xdr:rowOff>9525</xdr:rowOff>
    </xdr:from>
    <xdr:ext cx="933450" cy="219075"/>
    <xdr:sp>
      <xdr:nvSpPr>
        <xdr:cNvPr id="8" name="Text Box 16"/>
        <xdr:cNvSpPr txBox="1">
          <a:spLocks noChangeArrowheads="1"/>
        </xdr:cNvSpPr>
      </xdr:nvSpPr>
      <xdr:spPr>
        <a:xfrm>
          <a:off x="3286125" y="3771900"/>
          <a:ext cx="933450" cy="219075"/>
        </a:xfrm>
        <a:prstGeom prst="rect">
          <a:avLst/>
        </a:prstGeom>
        <a:noFill/>
        <a:ln w="9525" cmpd="sng">
          <a:noFill/>
        </a:ln>
      </xdr:spPr>
      <xdr:txBody>
        <a:bodyPr vertOverflow="clip" wrap="square" lIns="27432" tIns="22860" rIns="0" bIns="0"/>
        <a:p>
          <a:pPr algn="l">
            <a:defRPr/>
          </a:pPr>
          <a:r>
            <a:rPr lang="en-US" cap="none" sz="1000" b="1" i="0" u="sng" baseline="0">
              <a:solidFill>
                <a:srgbClr val="000000"/>
              </a:solidFill>
              <a:latin typeface="Arial"/>
              <a:ea typeface="Arial"/>
              <a:cs typeface="Arial"/>
            </a:rPr>
            <a:t>Nomenclature</a:t>
          </a:r>
        </a:p>
      </xdr:txBody>
    </xdr:sp>
    <xdr:clientData/>
  </xdr:oneCellAnchor>
  <xdr:twoCellAnchor>
    <xdr:from>
      <xdr:col>5</xdr:col>
      <xdr:colOff>104775</xdr:colOff>
      <xdr:row>15</xdr:row>
      <xdr:rowOff>95250</xdr:rowOff>
    </xdr:from>
    <xdr:to>
      <xdr:col>5</xdr:col>
      <xdr:colOff>152400</xdr:colOff>
      <xdr:row>20</xdr:row>
      <xdr:rowOff>114300</xdr:rowOff>
    </xdr:to>
    <xdr:sp>
      <xdr:nvSpPr>
        <xdr:cNvPr id="9" name="Rectangle 18"/>
        <xdr:cNvSpPr>
          <a:spLocks/>
        </xdr:cNvSpPr>
      </xdr:nvSpPr>
      <xdr:spPr>
        <a:xfrm>
          <a:off x="3505200" y="2562225"/>
          <a:ext cx="47625" cy="828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20</xdr:row>
      <xdr:rowOff>114300</xdr:rowOff>
    </xdr:from>
    <xdr:to>
      <xdr:col>5</xdr:col>
      <xdr:colOff>552450</xdr:colOff>
      <xdr:row>21</xdr:row>
      <xdr:rowOff>0</xdr:rowOff>
    </xdr:to>
    <xdr:sp>
      <xdr:nvSpPr>
        <xdr:cNvPr id="10" name="Rectangle 19"/>
        <xdr:cNvSpPr>
          <a:spLocks/>
        </xdr:cNvSpPr>
      </xdr:nvSpPr>
      <xdr:spPr>
        <a:xfrm>
          <a:off x="3505200" y="3390900"/>
          <a:ext cx="44767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22</xdr:row>
      <xdr:rowOff>19050</xdr:rowOff>
    </xdr:from>
    <xdr:to>
      <xdr:col>5</xdr:col>
      <xdr:colOff>590550</xdr:colOff>
      <xdr:row>22</xdr:row>
      <xdr:rowOff>19050</xdr:rowOff>
    </xdr:to>
    <xdr:sp>
      <xdr:nvSpPr>
        <xdr:cNvPr id="11" name="Line 20"/>
        <xdr:cNvSpPr>
          <a:spLocks/>
        </xdr:cNvSpPr>
      </xdr:nvSpPr>
      <xdr:spPr>
        <a:xfrm flipV="1">
          <a:off x="3505200" y="3619500"/>
          <a:ext cx="4857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18</xdr:row>
      <xdr:rowOff>38100</xdr:rowOff>
    </xdr:from>
    <xdr:to>
      <xdr:col>4</xdr:col>
      <xdr:colOff>352425</xdr:colOff>
      <xdr:row>20</xdr:row>
      <xdr:rowOff>152400</xdr:rowOff>
    </xdr:to>
    <xdr:sp>
      <xdr:nvSpPr>
        <xdr:cNvPr id="12" name="Line 21"/>
        <xdr:cNvSpPr>
          <a:spLocks/>
        </xdr:cNvSpPr>
      </xdr:nvSpPr>
      <xdr:spPr>
        <a:xfrm>
          <a:off x="3248025" y="2990850"/>
          <a:ext cx="0" cy="4381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15</xdr:row>
      <xdr:rowOff>57150</xdr:rowOff>
    </xdr:from>
    <xdr:to>
      <xdr:col>4</xdr:col>
      <xdr:colOff>352425</xdr:colOff>
      <xdr:row>16</xdr:row>
      <xdr:rowOff>133350</xdr:rowOff>
    </xdr:to>
    <xdr:sp>
      <xdr:nvSpPr>
        <xdr:cNvPr id="13" name="Line 22"/>
        <xdr:cNvSpPr>
          <a:spLocks/>
        </xdr:cNvSpPr>
      </xdr:nvSpPr>
      <xdr:spPr>
        <a:xfrm flipV="1">
          <a:off x="3248025" y="2524125"/>
          <a:ext cx="0" cy="2381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238125</xdr:colOff>
      <xdr:row>15</xdr:row>
      <xdr:rowOff>57150</xdr:rowOff>
    </xdr:from>
    <xdr:to>
      <xdr:col>5</xdr:col>
      <xdr:colOff>57150</xdr:colOff>
      <xdr:row>15</xdr:row>
      <xdr:rowOff>57150</xdr:rowOff>
    </xdr:to>
    <xdr:sp>
      <xdr:nvSpPr>
        <xdr:cNvPr id="14" name="Line 23"/>
        <xdr:cNvSpPr>
          <a:spLocks/>
        </xdr:cNvSpPr>
      </xdr:nvSpPr>
      <xdr:spPr>
        <a:xfrm flipH="1" flipV="1">
          <a:off x="3133725" y="252412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447675</xdr:colOff>
      <xdr:row>19</xdr:row>
      <xdr:rowOff>9525</xdr:rowOff>
    </xdr:from>
    <xdr:to>
      <xdr:col>5</xdr:col>
      <xdr:colOff>104775</xdr:colOff>
      <xdr:row>19</xdr:row>
      <xdr:rowOff>9525</xdr:rowOff>
    </xdr:to>
    <xdr:sp>
      <xdr:nvSpPr>
        <xdr:cNvPr id="15" name="Line 24"/>
        <xdr:cNvSpPr>
          <a:spLocks/>
        </xdr:cNvSpPr>
      </xdr:nvSpPr>
      <xdr:spPr>
        <a:xfrm>
          <a:off x="3343275" y="3124200"/>
          <a:ext cx="1619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19</xdr:row>
      <xdr:rowOff>9525</xdr:rowOff>
    </xdr:from>
    <xdr:to>
      <xdr:col>5</xdr:col>
      <xdr:colOff>457200</xdr:colOff>
      <xdr:row>19</xdr:row>
      <xdr:rowOff>9525</xdr:rowOff>
    </xdr:to>
    <xdr:sp>
      <xdr:nvSpPr>
        <xdr:cNvPr id="16" name="Line 25"/>
        <xdr:cNvSpPr>
          <a:spLocks/>
        </xdr:cNvSpPr>
      </xdr:nvSpPr>
      <xdr:spPr>
        <a:xfrm flipH="1">
          <a:off x="3533775" y="3124200"/>
          <a:ext cx="3238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20</xdr:row>
      <xdr:rowOff>85725</xdr:rowOff>
    </xdr:from>
    <xdr:to>
      <xdr:col>5</xdr:col>
      <xdr:colOff>190500</xdr:colOff>
      <xdr:row>20</xdr:row>
      <xdr:rowOff>123825</xdr:rowOff>
    </xdr:to>
    <xdr:sp>
      <xdr:nvSpPr>
        <xdr:cNvPr id="17" name="AutoShape 28"/>
        <xdr:cNvSpPr>
          <a:spLocks/>
        </xdr:cNvSpPr>
      </xdr:nvSpPr>
      <xdr:spPr>
        <a:xfrm>
          <a:off x="3552825" y="3362325"/>
          <a:ext cx="38100" cy="3810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590550</xdr:colOff>
      <xdr:row>21</xdr:row>
      <xdr:rowOff>47625</xdr:rowOff>
    </xdr:from>
    <xdr:to>
      <xdr:col>5</xdr:col>
      <xdr:colOff>590550</xdr:colOff>
      <xdr:row>22</xdr:row>
      <xdr:rowOff>123825</xdr:rowOff>
    </xdr:to>
    <xdr:sp>
      <xdr:nvSpPr>
        <xdr:cNvPr id="18" name="Line 30"/>
        <xdr:cNvSpPr>
          <a:spLocks/>
        </xdr:cNvSpPr>
      </xdr:nvSpPr>
      <xdr:spPr>
        <a:xfrm flipH="1">
          <a:off x="3990975" y="348615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238125</xdr:colOff>
      <xdr:row>21</xdr:row>
      <xdr:rowOff>0</xdr:rowOff>
    </xdr:from>
    <xdr:to>
      <xdr:col>5</xdr:col>
      <xdr:colOff>57150</xdr:colOff>
      <xdr:row>21</xdr:row>
      <xdr:rowOff>0</xdr:rowOff>
    </xdr:to>
    <xdr:sp>
      <xdr:nvSpPr>
        <xdr:cNvPr id="19" name="Line 31"/>
        <xdr:cNvSpPr>
          <a:spLocks/>
        </xdr:cNvSpPr>
      </xdr:nvSpPr>
      <xdr:spPr>
        <a:xfrm flipH="1" flipV="1">
          <a:off x="3133725" y="343852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21</xdr:row>
      <xdr:rowOff>47625</xdr:rowOff>
    </xdr:from>
    <xdr:to>
      <xdr:col>5</xdr:col>
      <xdr:colOff>104775</xdr:colOff>
      <xdr:row>22</xdr:row>
      <xdr:rowOff>123825</xdr:rowOff>
    </xdr:to>
    <xdr:sp>
      <xdr:nvSpPr>
        <xdr:cNvPr id="20" name="Line 32"/>
        <xdr:cNvSpPr>
          <a:spLocks/>
        </xdr:cNvSpPr>
      </xdr:nvSpPr>
      <xdr:spPr>
        <a:xfrm flipH="1">
          <a:off x="3505200" y="348615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20</xdr:row>
      <xdr:rowOff>114300</xdr:rowOff>
    </xdr:from>
    <xdr:to>
      <xdr:col>5</xdr:col>
      <xdr:colOff>590550</xdr:colOff>
      <xdr:row>21</xdr:row>
      <xdr:rowOff>0</xdr:rowOff>
    </xdr:to>
    <xdr:sp>
      <xdr:nvSpPr>
        <xdr:cNvPr id="21" name="AutoShape 34"/>
        <xdr:cNvSpPr>
          <a:spLocks/>
        </xdr:cNvSpPr>
      </xdr:nvSpPr>
      <xdr:spPr>
        <a:xfrm>
          <a:off x="3962400" y="3390900"/>
          <a:ext cx="2857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14</xdr:row>
      <xdr:rowOff>9525</xdr:rowOff>
    </xdr:from>
    <xdr:to>
      <xdr:col>6</xdr:col>
      <xdr:colOff>219075</xdr:colOff>
      <xdr:row>19</xdr:row>
      <xdr:rowOff>133350</xdr:rowOff>
    </xdr:to>
    <xdr:sp>
      <xdr:nvSpPr>
        <xdr:cNvPr id="22" name="Line 36"/>
        <xdr:cNvSpPr>
          <a:spLocks/>
        </xdr:cNvSpPr>
      </xdr:nvSpPr>
      <xdr:spPr>
        <a:xfrm>
          <a:off x="3914775" y="2314575"/>
          <a:ext cx="466725" cy="9334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13</xdr:row>
      <xdr:rowOff>114300</xdr:rowOff>
    </xdr:from>
    <xdr:to>
      <xdr:col>5</xdr:col>
      <xdr:colOff>638175</xdr:colOff>
      <xdr:row>15</xdr:row>
      <xdr:rowOff>38100</xdr:rowOff>
    </xdr:to>
    <xdr:sp>
      <xdr:nvSpPr>
        <xdr:cNvPr id="23" name="Line 37"/>
        <xdr:cNvSpPr>
          <a:spLocks/>
        </xdr:cNvSpPr>
      </xdr:nvSpPr>
      <xdr:spPr>
        <a:xfrm flipV="1">
          <a:off x="3533775" y="2257425"/>
          <a:ext cx="50482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16</xdr:row>
      <xdr:rowOff>85725</xdr:rowOff>
    </xdr:from>
    <xdr:to>
      <xdr:col>6</xdr:col>
      <xdr:colOff>171450</xdr:colOff>
      <xdr:row>16</xdr:row>
      <xdr:rowOff>85725</xdr:rowOff>
    </xdr:to>
    <xdr:sp>
      <xdr:nvSpPr>
        <xdr:cNvPr id="24" name="Line 39"/>
        <xdr:cNvSpPr>
          <a:spLocks/>
        </xdr:cNvSpPr>
      </xdr:nvSpPr>
      <xdr:spPr>
        <a:xfrm flipH="1">
          <a:off x="4114800" y="2714625"/>
          <a:ext cx="219075" cy="0"/>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15</xdr:row>
      <xdr:rowOff>57150</xdr:rowOff>
    </xdr:from>
    <xdr:to>
      <xdr:col>5</xdr:col>
      <xdr:colOff>152400</xdr:colOff>
      <xdr:row>15</xdr:row>
      <xdr:rowOff>85725</xdr:rowOff>
    </xdr:to>
    <xdr:sp>
      <xdr:nvSpPr>
        <xdr:cNvPr id="25" name="AutoShape 41"/>
        <xdr:cNvSpPr>
          <a:spLocks/>
        </xdr:cNvSpPr>
      </xdr:nvSpPr>
      <xdr:spPr>
        <a:xfrm>
          <a:off x="3505200" y="2524125"/>
          <a:ext cx="4762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609600</xdr:colOff>
      <xdr:row>19</xdr:row>
      <xdr:rowOff>66675</xdr:rowOff>
    </xdr:from>
    <xdr:to>
      <xdr:col>6</xdr:col>
      <xdr:colOff>352425</xdr:colOff>
      <xdr:row>20</xdr:row>
      <xdr:rowOff>152400</xdr:rowOff>
    </xdr:to>
    <xdr:sp>
      <xdr:nvSpPr>
        <xdr:cNvPr id="26" name="Line 42"/>
        <xdr:cNvSpPr>
          <a:spLocks/>
        </xdr:cNvSpPr>
      </xdr:nvSpPr>
      <xdr:spPr>
        <a:xfrm flipV="1">
          <a:off x="4010025" y="3181350"/>
          <a:ext cx="50482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42</xdr:row>
      <xdr:rowOff>47625</xdr:rowOff>
    </xdr:from>
    <xdr:to>
      <xdr:col>25</xdr:col>
      <xdr:colOff>0</xdr:colOff>
      <xdr:row>42</xdr:row>
      <xdr:rowOff>47625</xdr:rowOff>
    </xdr:to>
    <xdr:sp>
      <xdr:nvSpPr>
        <xdr:cNvPr id="1" name="Line 2"/>
        <xdr:cNvSpPr>
          <a:spLocks/>
        </xdr:cNvSpPr>
      </xdr:nvSpPr>
      <xdr:spPr>
        <a:xfrm flipH="1">
          <a:off x="6362700" y="688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45</xdr:row>
      <xdr:rowOff>133350</xdr:rowOff>
    </xdr:from>
    <xdr:to>
      <xdr:col>25</xdr:col>
      <xdr:colOff>0</xdr:colOff>
      <xdr:row>45</xdr:row>
      <xdr:rowOff>133350</xdr:rowOff>
    </xdr:to>
    <xdr:sp>
      <xdr:nvSpPr>
        <xdr:cNvPr id="2" name="Line 3"/>
        <xdr:cNvSpPr>
          <a:spLocks/>
        </xdr:cNvSpPr>
      </xdr:nvSpPr>
      <xdr:spPr>
        <a:xfrm flipH="1">
          <a:off x="6362700" y="7458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45</xdr:row>
      <xdr:rowOff>133350</xdr:rowOff>
    </xdr:from>
    <xdr:to>
      <xdr:col>25</xdr:col>
      <xdr:colOff>0</xdr:colOff>
      <xdr:row>45</xdr:row>
      <xdr:rowOff>133350</xdr:rowOff>
    </xdr:to>
    <xdr:sp>
      <xdr:nvSpPr>
        <xdr:cNvPr id="3" name="Line 4"/>
        <xdr:cNvSpPr>
          <a:spLocks/>
        </xdr:cNvSpPr>
      </xdr:nvSpPr>
      <xdr:spPr>
        <a:xfrm flipH="1">
          <a:off x="6362700" y="7458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49</xdr:row>
      <xdr:rowOff>9525</xdr:rowOff>
    </xdr:from>
    <xdr:to>
      <xdr:col>25</xdr:col>
      <xdr:colOff>0</xdr:colOff>
      <xdr:row>49</xdr:row>
      <xdr:rowOff>9525</xdr:rowOff>
    </xdr:to>
    <xdr:sp>
      <xdr:nvSpPr>
        <xdr:cNvPr id="4" name="Line 5"/>
        <xdr:cNvSpPr>
          <a:spLocks/>
        </xdr:cNvSpPr>
      </xdr:nvSpPr>
      <xdr:spPr>
        <a:xfrm>
          <a:off x="6362700" y="7981950"/>
          <a:ext cx="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47</xdr:row>
      <xdr:rowOff>9525</xdr:rowOff>
    </xdr:from>
    <xdr:to>
      <xdr:col>25</xdr:col>
      <xdr:colOff>0</xdr:colOff>
      <xdr:row>47</xdr:row>
      <xdr:rowOff>9525</xdr:rowOff>
    </xdr:to>
    <xdr:sp>
      <xdr:nvSpPr>
        <xdr:cNvPr id="5" name="Line 6"/>
        <xdr:cNvSpPr>
          <a:spLocks/>
        </xdr:cNvSpPr>
      </xdr:nvSpPr>
      <xdr:spPr>
        <a:xfrm>
          <a:off x="6362700" y="7658100"/>
          <a:ext cx="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41</xdr:row>
      <xdr:rowOff>104775</xdr:rowOff>
    </xdr:from>
    <xdr:to>
      <xdr:col>25</xdr:col>
      <xdr:colOff>0</xdr:colOff>
      <xdr:row>41</xdr:row>
      <xdr:rowOff>104775</xdr:rowOff>
    </xdr:to>
    <xdr:sp>
      <xdr:nvSpPr>
        <xdr:cNvPr id="6" name="Line 7"/>
        <xdr:cNvSpPr>
          <a:spLocks/>
        </xdr:cNvSpPr>
      </xdr:nvSpPr>
      <xdr:spPr>
        <a:xfrm flipH="1">
          <a:off x="6362700" y="678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42</xdr:row>
      <xdr:rowOff>95250</xdr:rowOff>
    </xdr:from>
    <xdr:to>
      <xdr:col>25</xdr:col>
      <xdr:colOff>0</xdr:colOff>
      <xdr:row>42</xdr:row>
      <xdr:rowOff>95250</xdr:rowOff>
    </xdr:to>
    <xdr:sp>
      <xdr:nvSpPr>
        <xdr:cNvPr id="7" name="Line 8"/>
        <xdr:cNvSpPr>
          <a:spLocks/>
        </xdr:cNvSpPr>
      </xdr:nvSpPr>
      <xdr:spPr>
        <a:xfrm>
          <a:off x="6362700" y="693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16</xdr:row>
      <xdr:rowOff>38100</xdr:rowOff>
    </xdr:from>
    <xdr:to>
      <xdr:col>5</xdr:col>
      <xdr:colOff>571500</xdr:colOff>
      <xdr:row>16</xdr:row>
      <xdr:rowOff>85725</xdr:rowOff>
    </xdr:to>
    <xdr:sp>
      <xdr:nvSpPr>
        <xdr:cNvPr id="8" name="Rectangle 21"/>
        <xdr:cNvSpPr>
          <a:spLocks/>
        </xdr:cNvSpPr>
      </xdr:nvSpPr>
      <xdr:spPr>
        <a:xfrm>
          <a:off x="3362325" y="2667000"/>
          <a:ext cx="71437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16</xdr:row>
      <xdr:rowOff>66675</xdr:rowOff>
    </xdr:from>
    <xdr:to>
      <xdr:col>4</xdr:col>
      <xdr:colOff>371475</xdr:colOff>
      <xdr:row>22</xdr:row>
      <xdr:rowOff>114300</xdr:rowOff>
    </xdr:to>
    <xdr:sp>
      <xdr:nvSpPr>
        <xdr:cNvPr id="9" name="Rectangle 22"/>
        <xdr:cNvSpPr>
          <a:spLocks/>
        </xdr:cNvSpPr>
      </xdr:nvSpPr>
      <xdr:spPr>
        <a:xfrm>
          <a:off x="3324225" y="2695575"/>
          <a:ext cx="47625" cy="10191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22</xdr:row>
      <xdr:rowOff>95250</xdr:rowOff>
    </xdr:from>
    <xdr:to>
      <xdr:col>5</xdr:col>
      <xdr:colOff>571500</xdr:colOff>
      <xdr:row>22</xdr:row>
      <xdr:rowOff>142875</xdr:rowOff>
    </xdr:to>
    <xdr:sp>
      <xdr:nvSpPr>
        <xdr:cNvPr id="10" name="Rectangle 23"/>
        <xdr:cNvSpPr>
          <a:spLocks/>
        </xdr:cNvSpPr>
      </xdr:nvSpPr>
      <xdr:spPr>
        <a:xfrm>
          <a:off x="3362325" y="3695700"/>
          <a:ext cx="71437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24</xdr:row>
      <xdr:rowOff>28575</xdr:rowOff>
    </xdr:from>
    <xdr:to>
      <xdr:col>5</xdr:col>
      <xdr:colOff>600075</xdr:colOff>
      <xdr:row>24</xdr:row>
      <xdr:rowOff>28575</xdr:rowOff>
    </xdr:to>
    <xdr:sp>
      <xdr:nvSpPr>
        <xdr:cNvPr id="11" name="Line 24"/>
        <xdr:cNvSpPr>
          <a:spLocks/>
        </xdr:cNvSpPr>
      </xdr:nvSpPr>
      <xdr:spPr>
        <a:xfrm>
          <a:off x="3324225" y="3952875"/>
          <a:ext cx="7810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20</xdr:row>
      <xdr:rowOff>28575</xdr:rowOff>
    </xdr:from>
    <xdr:to>
      <xdr:col>4</xdr:col>
      <xdr:colOff>133350</xdr:colOff>
      <xdr:row>22</xdr:row>
      <xdr:rowOff>142875</xdr:rowOff>
    </xdr:to>
    <xdr:sp>
      <xdr:nvSpPr>
        <xdr:cNvPr id="12" name="Line 25"/>
        <xdr:cNvSpPr>
          <a:spLocks/>
        </xdr:cNvSpPr>
      </xdr:nvSpPr>
      <xdr:spPr>
        <a:xfrm>
          <a:off x="3133725" y="3305175"/>
          <a:ext cx="0" cy="4381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16</xdr:row>
      <xdr:rowOff>38100</xdr:rowOff>
    </xdr:from>
    <xdr:to>
      <xdr:col>4</xdr:col>
      <xdr:colOff>133350</xdr:colOff>
      <xdr:row>18</xdr:row>
      <xdr:rowOff>152400</xdr:rowOff>
    </xdr:to>
    <xdr:sp>
      <xdr:nvSpPr>
        <xdr:cNvPr id="13" name="Line 26"/>
        <xdr:cNvSpPr>
          <a:spLocks/>
        </xdr:cNvSpPr>
      </xdr:nvSpPr>
      <xdr:spPr>
        <a:xfrm flipV="1">
          <a:off x="3133725" y="2667000"/>
          <a:ext cx="0" cy="4381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16</xdr:row>
      <xdr:rowOff>38100</xdr:rowOff>
    </xdr:from>
    <xdr:to>
      <xdr:col>4</xdr:col>
      <xdr:colOff>285750</xdr:colOff>
      <xdr:row>16</xdr:row>
      <xdr:rowOff>38100</xdr:rowOff>
    </xdr:to>
    <xdr:sp>
      <xdr:nvSpPr>
        <xdr:cNvPr id="14" name="Line 27"/>
        <xdr:cNvSpPr>
          <a:spLocks/>
        </xdr:cNvSpPr>
      </xdr:nvSpPr>
      <xdr:spPr>
        <a:xfrm flipH="1" flipV="1">
          <a:off x="3019425" y="266700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23</xdr:row>
      <xdr:rowOff>0</xdr:rowOff>
    </xdr:from>
    <xdr:to>
      <xdr:col>4</xdr:col>
      <xdr:colOff>323850</xdr:colOff>
      <xdr:row>24</xdr:row>
      <xdr:rowOff>133350</xdr:rowOff>
    </xdr:to>
    <xdr:sp>
      <xdr:nvSpPr>
        <xdr:cNvPr id="15" name="Line 28"/>
        <xdr:cNvSpPr>
          <a:spLocks/>
        </xdr:cNvSpPr>
      </xdr:nvSpPr>
      <xdr:spPr>
        <a:xfrm flipH="1">
          <a:off x="3324225" y="376237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21</xdr:row>
      <xdr:rowOff>38100</xdr:rowOff>
    </xdr:from>
    <xdr:to>
      <xdr:col>5</xdr:col>
      <xdr:colOff>552450</xdr:colOff>
      <xdr:row>21</xdr:row>
      <xdr:rowOff>38100</xdr:rowOff>
    </xdr:to>
    <xdr:sp>
      <xdr:nvSpPr>
        <xdr:cNvPr id="16" name="Line 29"/>
        <xdr:cNvSpPr>
          <a:spLocks/>
        </xdr:cNvSpPr>
      </xdr:nvSpPr>
      <xdr:spPr>
        <a:xfrm>
          <a:off x="3638550" y="3476625"/>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21</xdr:row>
      <xdr:rowOff>38100</xdr:rowOff>
    </xdr:from>
    <xdr:to>
      <xdr:col>6</xdr:col>
      <xdr:colOff>47625</xdr:colOff>
      <xdr:row>21</xdr:row>
      <xdr:rowOff>38100</xdr:rowOff>
    </xdr:to>
    <xdr:sp>
      <xdr:nvSpPr>
        <xdr:cNvPr id="17" name="Line 30"/>
        <xdr:cNvSpPr>
          <a:spLocks/>
        </xdr:cNvSpPr>
      </xdr:nvSpPr>
      <xdr:spPr>
        <a:xfrm flipH="1">
          <a:off x="4105275" y="3476625"/>
          <a:ext cx="2095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15</xdr:row>
      <xdr:rowOff>38100</xdr:rowOff>
    </xdr:from>
    <xdr:to>
      <xdr:col>5</xdr:col>
      <xdr:colOff>190500</xdr:colOff>
      <xdr:row>16</xdr:row>
      <xdr:rowOff>38100</xdr:rowOff>
    </xdr:to>
    <xdr:sp>
      <xdr:nvSpPr>
        <xdr:cNvPr id="18" name="Line 31"/>
        <xdr:cNvSpPr>
          <a:spLocks/>
        </xdr:cNvSpPr>
      </xdr:nvSpPr>
      <xdr:spPr>
        <a:xfrm>
          <a:off x="3695700" y="2505075"/>
          <a:ext cx="0" cy="1619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16</xdr:row>
      <xdr:rowOff>85725</xdr:rowOff>
    </xdr:from>
    <xdr:to>
      <xdr:col>5</xdr:col>
      <xdr:colOff>190500</xdr:colOff>
      <xdr:row>17</xdr:row>
      <xdr:rowOff>114300</xdr:rowOff>
    </xdr:to>
    <xdr:sp>
      <xdr:nvSpPr>
        <xdr:cNvPr id="19" name="Line 32"/>
        <xdr:cNvSpPr>
          <a:spLocks/>
        </xdr:cNvSpPr>
      </xdr:nvSpPr>
      <xdr:spPr>
        <a:xfrm flipV="1">
          <a:off x="3695700" y="2714625"/>
          <a:ext cx="0" cy="1905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22</xdr:row>
      <xdr:rowOff>66675</xdr:rowOff>
    </xdr:from>
    <xdr:to>
      <xdr:col>4</xdr:col>
      <xdr:colOff>400050</xdr:colOff>
      <xdr:row>22</xdr:row>
      <xdr:rowOff>95250</xdr:rowOff>
    </xdr:to>
    <xdr:sp>
      <xdr:nvSpPr>
        <xdr:cNvPr id="20" name="AutoShape 33"/>
        <xdr:cNvSpPr>
          <a:spLocks/>
        </xdr:cNvSpPr>
      </xdr:nvSpPr>
      <xdr:spPr>
        <a:xfrm>
          <a:off x="3371850" y="3667125"/>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16</xdr:row>
      <xdr:rowOff>85725</xdr:rowOff>
    </xdr:from>
    <xdr:to>
      <xdr:col>4</xdr:col>
      <xdr:colOff>400050</xdr:colOff>
      <xdr:row>16</xdr:row>
      <xdr:rowOff>114300</xdr:rowOff>
    </xdr:to>
    <xdr:sp>
      <xdr:nvSpPr>
        <xdr:cNvPr id="21" name="AutoShape 34"/>
        <xdr:cNvSpPr>
          <a:spLocks/>
        </xdr:cNvSpPr>
      </xdr:nvSpPr>
      <xdr:spPr>
        <a:xfrm rot="5400000">
          <a:off x="3371850" y="2714625"/>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22</xdr:row>
      <xdr:rowOff>66675</xdr:rowOff>
    </xdr:from>
    <xdr:to>
      <xdr:col>5</xdr:col>
      <xdr:colOff>552450</xdr:colOff>
      <xdr:row>22</xdr:row>
      <xdr:rowOff>95250</xdr:rowOff>
    </xdr:to>
    <xdr:sp>
      <xdr:nvSpPr>
        <xdr:cNvPr id="22" name="AutoShape 35"/>
        <xdr:cNvSpPr>
          <a:spLocks/>
        </xdr:cNvSpPr>
      </xdr:nvSpPr>
      <xdr:spPr>
        <a:xfrm rot="16200000">
          <a:off x="4029075" y="3667125"/>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16</xdr:row>
      <xdr:rowOff>85725</xdr:rowOff>
    </xdr:from>
    <xdr:to>
      <xdr:col>5</xdr:col>
      <xdr:colOff>552450</xdr:colOff>
      <xdr:row>16</xdr:row>
      <xdr:rowOff>114300</xdr:rowOff>
    </xdr:to>
    <xdr:sp>
      <xdr:nvSpPr>
        <xdr:cNvPr id="23" name="AutoShape 36"/>
        <xdr:cNvSpPr>
          <a:spLocks/>
        </xdr:cNvSpPr>
      </xdr:nvSpPr>
      <xdr:spPr>
        <a:xfrm rot="10740000">
          <a:off x="4029075" y="2714625"/>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22</xdr:row>
      <xdr:rowOff>142875</xdr:rowOff>
    </xdr:from>
    <xdr:to>
      <xdr:col>4</xdr:col>
      <xdr:colOff>285750</xdr:colOff>
      <xdr:row>22</xdr:row>
      <xdr:rowOff>142875</xdr:rowOff>
    </xdr:to>
    <xdr:sp>
      <xdr:nvSpPr>
        <xdr:cNvPr id="24" name="Line 37"/>
        <xdr:cNvSpPr>
          <a:spLocks/>
        </xdr:cNvSpPr>
      </xdr:nvSpPr>
      <xdr:spPr>
        <a:xfrm flipH="1" flipV="1">
          <a:off x="3019425" y="374332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23</xdr:row>
      <xdr:rowOff>0</xdr:rowOff>
    </xdr:from>
    <xdr:to>
      <xdr:col>5</xdr:col>
      <xdr:colOff>600075</xdr:colOff>
      <xdr:row>24</xdr:row>
      <xdr:rowOff>133350</xdr:rowOff>
    </xdr:to>
    <xdr:sp>
      <xdr:nvSpPr>
        <xdr:cNvPr id="25" name="Line 38"/>
        <xdr:cNvSpPr>
          <a:spLocks/>
        </xdr:cNvSpPr>
      </xdr:nvSpPr>
      <xdr:spPr>
        <a:xfrm flipH="1">
          <a:off x="4105275" y="376237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16</xdr:row>
      <xdr:rowOff>66675</xdr:rowOff>
    </xdr:from>
    <xdr:to>
      <xdr:col>5</xdr:col>
      <xdr:colOff>600075</xdr:colOff>
      <xdr:row>22</xdr:row>
      <xdr:rowOff>114300</xdr:rowOff>
    </xdr:to>
    <xdr:sp>
      <xdr:nvSpPr>
        <xdr:cNvPr id="26" name="Rectangle 39"/>
        <xdr:cNvSpPr>
          <a:spLocks/>
        </xdr:cNvSpPr>
      </xdr:nvSpPr>
      <xdr:spPr>
        <a:xfrm>
          <a:off x="4057650" y="2695575"/>
          <a:ext cx="47625" cy="10191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16</xdr:row>
      <xdr:rowOff>38100</xdr:rowOff>
    </xdr:from>
    <xdr:to>
      <xdr:col>4</xdr:col>
      <xdr:colOff>352425</xdr:colOff>
      <xdr:row>16</xdr:row>
      <xdr:rowOff>66675</xdr:rowOff>
    </xdr:to>
    <xdr:sp>
      <xdr:nvSpPr>
        <xdr:cNvPr id="27" name="AutoShape 40"/>
        <xdr:cNvSpPr>
          <a:spLocks/>
        </xdr:cNvSpPr>
      </xdr:nvSpPr>
      <xdr:spPr>
        <a:xfrm rot="16200000">
          <a:off x="3324225" y="2667000"/>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16</xdr:row>
      <xdr:rowOff>38100</xdr:rowOff>
    </xdr:from>
    <xdr:to>
      <xdr:col>5</xdr:col>
      <xdr:colOff>600075</xdr:colOff>
      <xdr:row>16</xdr:row>
      <xdr:rowOff>66675</xdr:rowOff>
    </xdr:to>
    <xdr:sp>
      <xdr:nvSpPr>
        <xdr:cNvPr id="28" name="AutoShape 41"/>
        <xdr:cNvSpPr>
          <a:spLocks/>
        </xdr:cNvSpPr>
      </xdr:nvSpPr>
      <xdr:spPr>
        <a:xfrm>
          <a:off x="4076700" y="2667000"/>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22</xdr:row>
      <xdr:rowOff>114300</xdr:rowOff>
    </xdr:from>
    <xdr:to>
      <xdr:col>5</xdr:col>
      <xdr:colOff>600075</xdr:colOff>
      <xdr:row>22</xdr:row>
      <xdr:rowOff>142875</xdr:rowOff>
    </xdr:to>
    <xdr:sp>
      <xdr:nvSpPr>
        <xdr:cNvPr id="29" name="AutoShape 42"/>
        <xdr:cNvSpPr>
          <a:spLocks/>
        </xdr:cNvSpPr>
      </xdr:nvSpPr>
      <xdr:spPr>
        <a:xfrm rot="5400000">
          <a:off x="4076700" y="3714750"/>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22</xdr:row>
      <xdr:rowOff>114300</xdr:rowOff>
    </xdr:from>
    <xdr:to>
      <xdr:col>4</xdr:col>
      <xdr:colOff>352425</xdr:colOff>
      <xdr:row>22</xdr:row>
      <xdr:rowOff>142875</xdr:rowOff>
    </xdr:to>
    <xdr:sp>
      <xdr:nvSpPr>
        <xdr:cNvPr id="30" name="AutoShape 43"/>
        <xdr:cNvSpPr>
          <a:spLocks/>
        </xdr:cNvSpPr>
      </xdr:nvSpPr>
      <xdr:spPr>
        <a:xfrm rot="10800000">
          <a:off x="3324225" y="3714750"/>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266700</xdr:colOff>
      <xdr:row>25</xdr:row>
      <xdr:rowOff>19050</xdr:rowOff>
    </xdr:from>
    <xdr:ext cx="933450" cy="219075"/>
    <xdr:sp>
      <xdr:nvSpPr>
        <xdr:cNvPr id="31" name="Text Box 44"/>
        <xdr:cNvSpPr txBox="1">
          <a:spLocks noChangeArrowheads="1"/>
        </xdr:cNvSpPr>
      </xdr:nvSpPr>
      <xdr:spPr>
        <a:xfrm>
          <a:off x="3267075" y="4105275"/>
          <a:ext cx="933450" cy="219075"/>
        </a:xfrm>
        <a:prstGeom prst="rect">
          <a:avLst/>
        </a:prstGeom>
        <a:noFill/>
        <a:ln w="9525" cmpd="sng">
          <a:noFill/>
        </a:ln>
      </xdr:spPr>
      <xdr:txBody>
        <a:bodyPr vertOverflow="clip" wrap="square" lIns="27432" tIns="22860" rIns="0" bIns="0"/>
        <a:p>
          <a:pPr algn="l">
            <a:defRPr/>
          </a:pPr>
          <a:r>
            <a:rPr lang="en-US" cap="none" sz="1000" b="1" i="0" u="sng" baseline="0">
              <a:solidFill>
                <a:srgbClr val="000000"/>
              </a:solidFill>
              <a:latin typeface="Arial"/>
              <a:ea typeface="Arial"/>
              <a:cs typeface="Arial"/>
            </a:rPr>
            <a:t>Nomenclature</a:t>
          </a:r>
        </a:p>
      </xdr:txBody>
    </xdr:sp>
    <xdr:clientData/>
  </xdr:oneCellAnchor>
  <xdr:twoCellAnchor>
    <xdr:from>
      <xdr:col>5</xdr:col>
      <xdr:colOff>504825</xdr:colOff>
      <xdr:row>13</xdr:row>
      <xdr:rowOff>66675</xdr:rowOff>
    </xdr:from>
    <xdr:to>
      <xdr:col>6</xdr:col>
      <xdr:colOff>504825</xdr:colOff>
      <xdr:row>20</xdr:row>
      <xdr:rowOff>0</xdr:rowOff>
    </xdr:to>
    <xdr:sp>
      <xdr:nvSpPr>
        <xdr:cNvPr id="32" name="Line 46"/>
        <xdr:cNvSpPr>
          <a:spLocks/>
        </xdr:cNvSpPr>
      </xdr:nvSpPr>
      <xdr:spPr>
        <a:xfrm>
          <a:off x="4010025" y="2209800"/>
          <a:ext cx="762000" cy="10668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13</xdr:row>
      <xdr:rowOff>19050</xdr:rowOff>
    </xdr:from>
    <xdr:to>
      <xdr:col>5</xdr:col>
      <xdr:colOff>581025</xdr:colOff>
      <xdr:row>16</xdr:row>
      <xdr:rowOff>19050</xdr:rowOff>
    </xdr:to>
    <xdr:sp>
      <xdr:nvSpPr>
        <xdr:cNvPr id="33" name="Line 47"/>
        <xdr:cNvSpPr>
          <a:spLocks/>
        </xdr:cNvSpPr>
      </xdr:nvSpPr>
      <xdr:spPr>
        <a:xfrm flipV="1">
          <a:off x="3352800" y="2162175"/>
          <a:ext cx="7334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619125</xdr:colOff>
      <xdr:row>19</xdr:row>
      <xdr:rowOff>104775</xdr:rowOff>
    </xdr:from>
    <xdr:to>
      <xdr:col>6</xdr:col>
      <xdr:colOff>590550</xdr:colOff>
      <xdr:row>22</xdr:row>
      <xdr:rowOff>104775</xdr:rowOff>
    </xdr:to>
    <xdr:sp>
      <xdr:nvSpPr>
        <xdr:cNvPr id="34" name="Line 48"/>
        <xdr:cNvSpPr>
          <a:spLocks/>
        </xdr:cNvSpPr>
      </xdr:nvSpPr>
      <xdr:spPr>
        <a:xfrm flipV="1">
          <a:off x="4124325" y="3219450"/>
          <a:ext cx="7334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16</xdr:row>
      <xdr:rowOff>85725</xdr:rowOff>
    </xdr:from>
    <xdr:to>
      <xdr:col>6</xdr:col>
      <xdr:colOff>333375</xdr:colOff>
      <xdr:row>16</xdr:row>
      <xdr:rowOff>85725</xdr:rowOff>
    </xdr:to>
    <xdr:sp>
      <xdr:nvSpPr>
        <xdr:cNvPr id="35" name="Line 50"/>
        <xdr:cNvSpPr>
          <a:spLocks/>
        </xdr:cNvSpPr>
      </xdr:nvSpPr>
      <xdr:spPr>
        <a:xfrm flipH="1">
          <a:off x="4371975" y="2714625"/>
          <a:ext cx="228600" cy="0"/>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42</xdr:row>
      <xdr:rowOff>47625</xdr:rowOff>
    </xdr:from>
    <xdr:to>
      <xdr:col>23</xdr:col>
      <xdr:colOff>0</xdr:colOff>
      <xdr:row>42</xdr:row>
      <xdr:rowOff>47625</xdr:rowOff>
    </xdr:to>
    <xdr:sp>
      <xdr:nvSpPr>
        <xdr:cNvPr id="1" name="Line 2"/>
        <xdr:cNvSpPr>
          <a:spLocks/>
        </xdr:cNvSpPr>
      </xdr:nvSpPr>
      <xdr:spPr>
        <a:xfrm flipH="1">
          <a:off x="6362700" y="688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45</xdr:row>
      <xdr:rowOff>133350</xdr:rowOff>
    </xdr:from>
    <xdr:to>
      <xdr:col>23</xdr:col>
      <xdr:colOff>0</xdr:colOff>
      <xdr:row>45</xdr:row>
      <xdr:rowOff>133350</xdr:rowOff>
    </xdr:to>
    <xdr:sp>
      <xdr:nvSpPr>
        <xdr:cNvPr id="2" name="Line 3"/>
        <xdr:cNvSpPr>
          <a:spLocks/>
        </xdr:cNvSpPr>
      </xdr:nvSpPr>
      <xdr:spPr>
        <a:xfrm flipH="1">
          <a:off x="6362700" y="7458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45</xdr:row>
      <xdr:rowOff>133350</xdr:rowOff>
    </xdr:from>
    <xdr:to>
      <xdr:col>23</xdr:col>
      <xdr:colOff>0</xdr:colOff>
      <xdr:row>45</xdr:row>
      <xdr:rowOff>133350</xdr:rowOff>
    </xdr:to>
    <xdr:sp>
      <xdr:nvSpPr>
        <xdr:cNvPr id="3" name="Line 4"/>
        <xdr:cNvSpPr>
          <a:spLocks/>
        </xdr:cNvSpPr>
      </xdr:nvSpPr>
      <xdr:spPr>
        <a:xfrm flipH="1">
          <a:off x="6362700" y="7458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49</xdr:row>
      <xdr:rowOff>9525</xdr:rowOff>
    </xdr:from>
    <xdr:to>
      <xdr:col>23</xdr:col>
      <xdr:colOff>0</xdr:colOff>
      <xdr:row>49</xdr:row>
      <xdr:rowOff>9525</xdr:rowOff>
    </xdr:to>
    <xdr:sp>
      <xdr:nvSpPr>
        <xdr:cNvPr id="4" name="Line 5"/>
        <xdr:cNvSpPr>
          <a:spLocks/>
        </xdr:cNvSpPr>
      </xdr:nvSpPr>
      <xdr:spPr>
        <a:xfrm>
          <a:off x="6362700" y="7981950"/>
          <a:ext cx="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47</xdr:row>
      <xdr:rowOff>9525</xdr:rowOff>
    </xdr:from>
    <xdr:to>
      <xdr:col>23</xdr:col>
      <xdr:colOff>0</xdr:colOff>
      <xdr:row>47</xdr:row>
      <xdr:rowOff>9525</xdr:rowOff>
    </xdr:to>
    <xdr:sp>
      <xdr:nvSpPr>
        <xdr:cNvPr id="5" name="Line 6"/>
        <xdr:cNvSpPr>
          <a:spLocks/>
        </xdr:cNvSpPr>
      </xdr:nvSpPr>
      <xdr:spPr>
        <a:xfrm>
          <a:off x="6362700" y="7658100"/>
          <a:ext cx="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41</xdr:row>
      <xdr:rowOff>104775</xdr:rowOff>
    </xdr:from>
    <xdr:to>
      <xdr:col>23</xdr:col>
      <xdr:colOff>0</xdr:colOff>
      <xdr:row>41</xdr:row>
      <xdr:rowOff>104775</xdr:rowOff>
    </xdr:to>
    <xdr:sp>
      <xdr:nvSpPr>
        <xdr:cNvPr id="6" name="Line 7"/>
        <xdr:cNvSpPr>
          <a:spLocks/>
        </xdr:cNvSpPr>
      </xdr:nvSpPr>
      <xdr:spPr>
        <a:xfrm flipH="1">
          <a:off x="6362700" y="678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42</xdr:row>
      <xdr:rowOff>95250</xdr:rowOff>
    </xdr:from>
    <xdr:to>
      <xdr:col>23</xdr:col>
      <xdr:colOff>0</xdr:colOff>
      <xdr:row>42</xdr:row>
      <xdr:rowOff>95250</xdr:rowOff>
    </xdr:to>
    <xdr:sp>
      <xdr:nvSpPr>
        <xdr:cNvPr id="7" name="Line 8"/>
        <xdr:cNvSpPr>
          <a:spLocks/>
        </xdr:cNvSpPr>
      </xdr:nvSpPr>
      <xdr:spPr>
        <a:xfrm>
          <a:off x="6362700" y="693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219075</xdr:colOff>
      <xdr:row>15</xdr:row>
      <xdr:rowOff>47625</xdr:rowOff>
    </xdr:from>
    <xdr:to>
      <xdr:col>6</xdr:col>
      <xdr:colOff>95250</xdr:colOff>
      <xdr:row>21</xdr:row>
      <xdr:rowOff>133350</xdr:rowOff>
    </xdr:to>
    <xdr:sp>
      <xdr:nvSpPr>
        <xdr:cNvPr id="8" name="AutoShape 18"/>
        <xdr:cNvSpPr>
          <a:spLocks/>
        </xdr:cNvSpPr>
      </xdr:nvSpPr>
      <xdr:spPr>
        <a:xfrm>
          <a:off x="3219450" y="2514600"/>
          <a:ext cx="1143000" cy="105727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1065" y="10800"/>
                <a:pt x="1065" y="16176"/>
                <a:pt x="5424" y="20535"/>
              </a:cubicBezTo>
              <a:cubicBezTo>
                <a:pt x="10800" y="20535"/>
                <a:pt x="16176" y="20535"/>
                <a:pt x="20535" y="16176"/>
              </a:cubicBezTo>
              <a:cubicBezTo>
                <a:pt x="20535" y="10800"/>
                <a:pt x="20535" y="5424"/>
                <a:pt x="16176" y="1065"/>
              </a:cubicBezTo>
              <a:cubicBezTo>
                <a:pt x="10800" y="1065"/>
                <a:pt x="5424" y="1065"/>
                <a:pt x="1065" y="5424"/>
              </a:cubicBez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xdr:row>
      <xdr:rowOff>47625</xdr:rowOff>
    </xdr:from>
    <xdr:to>
      <xdr:col>5</xdr:col>
      <xdr:colOff>38100</xdr:colOff>
      <xdr:row>15</xdr:row>
      <xdr:rowOff>47625</xdr:rowOff>
    </xdr:to>
    <xdr:sp>
      <xdr:nvSpPr>
        <xdr:cNvPr id="9" name="Line 19"/>
        <xdr:cNvSpPr>
          <a:spLocks/>
        </xdr:cNvSpPr>
      </xdr:nvSpPr>
      <xdr:spPr>
        <a:xfrm flipH="1" flipV="1">
          <a:off x="3000375" y="25146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16</xdr:row>
      <xdr:rowOff>47625</xdr:rowOff>
    </xdr:from>
    <xdr:to>
      <xdr:col>5</xdr:col>
      <xdr:colOff>561975</xdr:colOff>
      <xdr:row>17</xdr:row>
      <xdr:rowOff>142875</xdr:rowOff>
    </xdr:to>
    <xdr:sp>
      <xdr:nvSpPr>
        <xdr:cNvPr id="10" name="Line 20"/>
        <xdr:cNvSpPr>
          <a:spLocks/>
        </xdr:cNvSpPr>
      </xdr:nvSpPr>
      <xdr:spPr>
        <a:xfrm rot="2700000" flipV="1">
          <a:off x="4067175" y="2676525"/>
          <a:ext cx="0" cy="2571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21</xdr:row>
      <xdr:rowOff>133350</xdr:rowOff>
    </xdr:from>
    <xdr:to>
      <xdr:col>5</xdr:col>
      <xdr:colOff>38100</xdr:colOff>
      <xdr:row>21</xdr:row>
      <xdr:rowOff>133350</xdr:rowOff>
    </xdr:to>
    <xdr:sp>
      <xdr:nvSpPr>
        <xdr:cNvPr id="11" name="Line 21"/>
        <xdr:cNvSpPr>
          <a:spLocks/>
        </xdr:cNvSpPr>
      </xdr:nvSpPr>
      <xdr:spPr>
        <a:xfrm flipH="1" flipV="1">
          <a:off x="3000375" y="357187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15</xdr:row>
      <xdr:rowOff>47625</xdr:rowOff>
    </xdr:from>
    <xdr:to>
      <xdr:col>4</xdr:col>
      <xdr:colOff>104775</xdr:colOff>
      <xdr:row>21</xdr:row>
      <xdr:rowOff>133350</xdr:rowOff>
    </xdr:to>
    <xdr:sp>
      <xdr:nvSpPr>
        <xdr:cNvPr id="12" name="Line 22"/>
        <xdr:cNvSpPr>
          <a:spLocks/>
        </xdr:cNvSpPr>
      </xdr:nvSpPr>
      <xdr:spPr>
        <a:xfrm>
          <a:off x="3105150" y="2514600"/>
          <a:ext cx="0" cy="10572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16</xdr:row>
      <xdr:rowOff>28575</xdr:rowOff>
    </xdr:from>
    <xdr:to>
      <xdr:col>5</xdr:col>
      <xdr:colOff>619125</xdr:colOff>
      <xdr:row>20</xdr:row>
      <xdr:rowOff>133350</xdr:rowOff>
    </xdr:to>
    <xdr:sp>
      <xdr:nvSpPr>
        <xdr:cNvPr id="13" name="Line 23"/>
        <xdr:cNvSpPr>
          <a:spLocks/>
        </xdr:cNvSpPr>
      </xdr:nvSpPr>
      <xdr:spPr>
        <a:xfrm>
          <a:off x="3476625" y="2657475"/>
          <a:ext cx="647700" cy="7524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21</xdr:row>
      <xdr:rowOff>123825</xdr:rowOff>
    </xdr:from>
    <xdr:to>
      <xdr:col>4</xdr:col>
      <xdr:colOff>104775</xdr:colOff>
      <xdr:row>22</xdr:row>
      <xdr:rowOff>85725</xdr:rowOff>
    </xdr:to>
    <xdr:sp>
      <xdr:nvSpPr>
        <xdr:cNvPr id="14" name="Line 24"/>
        <xdr:cNvSpPr>
          <a:spLocks/>
        </xdr:cNvSpPr>
      </xdr:nvSpPr>
      <xdr:spPr>
        <a:xfrm flipV="1">
          <a:off x="3105150" y="3562350"/>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22</xdr:row>
      <xdr:rowOff>85725</xdr:rowOff>
    </xdr:from>
    <xdr:to>
      <xdr:col>4</xdr:col>
      <xdr:colOff>171450</xdr:colOff>
      <xdr:row>22</xdr:row>
      <xdr:rowOff>85725</xdr:rowOff>
    </xdr:to>
    <xdr:sp>
      <xdr:nvSpPr>
        <xdr:cNvPr id="15" name="Line 25"/>
        <xdr:cNvSpPr>
          <a:spLocks/>
        </xdr:cNvSpPr>
      </xdr:nvSpPr>
      <xdr:spPr>
        <a:xfrm>
          <a:off x="3105150" y="368617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21</xdr:row>
      <xdr:rowOff>95250</xdr:rowOff>
    </xdr:from>
    <xdr:to>
      <xdr:col>6</xdr:col>
      <xdr:colOff>142875</xdr:colOff>
      <xdr:row>21</xdr:row>
      <xdr:rowOff>95250</xdr:rowOff>
    </xdr:to>
    <xdr:sp>
      <xdr:nvSpPr>
        <xdr:cNvPr id="16" name="Line 26"/>
        <xdr:cNvSpPr>
          <a:spLocks/>
        </xdr:cNvSpPr>
      </xdr:nvSpPr>
      <xdr:spPr>
        <a:xfrm>
          <a:off x="4238625" y="35337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647700</xdr:colOff>
      <xdr:row>21</xdr:row>
      <xdr:rowOff>0</xdr:rowOff>
    </xdr:from>
    <xdr:to>
      <xdr:col>5</xdr:col>
      <xdr:colOff>733425</xdr:colOff>
      <xdr:row>21</xdr:row>
      <xdr:rowOff>95250</xdr:rowOff>
    </xdr:to>
    <xdr:sp>
      <xdr:nvSpPr>
        <xdr:cNvPr id="17" name="Line 27"/>
        <xdr:cNvSpPr>
          <a:spLocks/>
        </xdr:cNvSpPr>
      </xdr:nvSpPr>
      <xdr:spPr>
        <a:xfrm>
          <a:off x="4152900" y="3438525"/>
          <a:ext cx="8572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15</xdr:row>
      <xdr:rowOff>95250</xdr:rowOff>
    </xdr:from>
    <xdr:to>
      <xdr:col>6</xdr:col>
      <xdr:colOff>123825</xdr:colOff>
      <xdr:row>15</xdr:row>
      <xdr:rowOff>95250</xdr:rowOff>
    </xdr:to>
    <xdr:sp>
      <xdr:nvSpPr>
        <xdr:cNvPr id="18" name="Line 28"/>
        <xdr:cNvSpPr>
          <a:spLocks/>
        </xdr:cNvSpPr>
      </xdr:nvSpPr>
      <xdr:spPr>
        <a:xfrm>
          <a:off x="4314825" y="25622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15</xdr:row>
      <xdr:rowOff>104775</xdr:rowOff>
    </xdr:from>
    <xdr:to>
      <xdr:col>6</xdr:col>
      <xdr:colOff>47625</xdr:colOff>
      <xdr:row>16</xdr:row>
      <xdr:rowOff>57150</xdr:rowOff>
    </xdr:to>
    <xdr:sp>
      <xdr:nvSpPr>
        <xdr:cNvPr id="19" name="Line 29"/>
        <xdr:cNvSpPr>
          <a:spLocks/>
        </xdr:cNvSpPr>
      </xdr:nvSpPr>
      <xdr:spPr>
        <a:xfrm flipH="1">
          <a:off x="4191000" y="2571750"/>
          <a:ext cx="123825" cy="1143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323850</xdr:colOff>
      <xdr:row>23</xdr:row>
      <xdr:rowOff>38100</xdr:rowOff>
    </xdr:from>
    <xdr:ext cx="933450" cy="219075"/>
    <xdr:sp>
      <xdr:nvSpPr>
        <xdr:cNvPr id="20" name="Text Box 30"/>
        <xdr:cNvSpPr txBox="1">
          <a:spLocks noChangeArrowheads="1"/>
        </xdr:cNvSpPr>
      </xdr:nvSpPr>
      <xdr:spPr>
        <a:xfrm>
          <a:off x="3324225" y="3800475"/>
          <a:ext cx="933450" cy="219075"/>
        </a:xfrm>
        <a:prstGeom prst="rect">
          <a:avLst/>
        </a:prstGeom>
        <a:noFill/>
        <a:ln w="9525" cmpd="sng">
          <a:noFill/>
        </a:ln>
      </xdr:spPr>
      <xdr:txBody>
        <a:bodyPr vertOverflow="clip" wrap="square" lIns="27432" tIns="22860" rIns="0" bIns="0"/>
        <a:p>
          <a:pPr algn="l">
            <a:defRPr/>
          </a:pPr>
          <a:r>
            <a:rPr lang="en-US" cap="none" sz="1000" b="1" i="0" u="sng" baseline="0">
              <a:solidFill>
                <a:srgbClr val="000000"/>
              </a:solidFill>
              <a:latin typeface="Arial"/>
              <a:ea typeface="Arial"/>
              <a:cs typeface="Arial"/>
            </a:rPr>
            <a:t>Nomenclature</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76</xdr:row>
      <xdr:rowOff>114300</xdr:rowOff>
    </xdr:from>
    <xdr:to>
      <xdr:col>4</xdr:col>
      <xdr:colOff>561975</xdr:colOff>
      <xdr:row>78</xdr:row>
      <xdr:rowOff>28575</xdr:rowOff>
    </xdr:to>
    <xdr:sp>
      <xdr:nvSpPr>
        <xdr:cNvPr id="1" name="Text Box 8"/>
        <xdr:cNvSpPr txBox="1">
          <a:spLocks noChangeArrowheads="1"/>
        </xdr:cNvSpPr>
      </xdr:nvSpPr>
      <xdr:spPr>
        <a:xfrm>
          <a:off x="876300" y="12420600"/>
          <a:ext cx="2124075" cy="238125"/>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FIGURE 10-4: Fraser Valley Detail</a:t>
          </a:r>
        </a:p>
      </xdr:txBody>
    </xdr:sp>
    <xdr:clientData/>
  </xdr:twoCellAnchor>
  <xdr:twoCellAnchor>
    <xdr:from>
      <xdr:col>1</xdr:col>
      <xdr:colOff>228600</xdr:colOff>
      <xdr:row>96</xdr:row>
      <xdr:rowOff>104775</xdr:rowOff>
    </xdr:from>
    <xdr:to>
      <xdr:col>5</xdr:col>
      <xdr:colOff>428625</xdr:colOff>
      <xdr:row>98</xdr:row>
      <xdr:rowOff>9525</xdr:rowOff>
    </xdr:to>
    <xdr:sp>
      <xdr:nvSpPr>
        <xdr:cNvPr id="2" name="Text Box 9"/>
        <xdr:cNvSpPr txBox="1">
          <a:spLocks noChangeArrowheads="1"/>
        </xdr:cNvSpPr>
      </xdr:nvSpPr>
      <xdr:spPr>
        <a:xfrm>
          <a:off x="838200" y="15649575"/>
          <a:ext cx="2638425" cy="228600"/>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FIGURE 10-5: Columbia River Gorge Detail</a:t>
          </a:r>
        </a:p>
      </xdr:txBody>
    </xdr:sp>
    <xdr:clientData/>
  </xdr:twoCellAnchor>
  <xdr:twoCellAnchor>
    <xdr:from>
      <xdr:col>1</xdr:col>
      <xdr:colOff>266700</xdr:colOff>
      <xdr:row>59</xdr:row>
      <xdr:rowOff>9525</xdr:rowOff>
    </xdr:from>
    <xdr:to>
      <xdr:col>5</xdr:col>
      <xdr:colOff>9525</xdr:colOff>
      <xdr:row>60</xdr:row>
      <xdr:rowOff>95250</xdr:rowOff>
    </xdr:to>
    <xdr:sp>
      <xdr:nvSpPr>
        <xdr:cNvPr id="3" name="Text Box 10"/>
        <xdr:cNvSpPr txBox="1">
          <a:spLocks noChangeArrowheads="1"/>
        </xdr:cNvSpPr>
      </xdr:nvSpPr>
      <xdr:spPr>
        <a:xfrm>
          <a:off x="876300" y="9563100"/>
          <a:ext cx="2181225" cy="247650"/>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FIGURE 10-3: Lake Superior Detail</a:t>
          </a:r>
        </a:p>
      </xdr:txBody>
    </xdr:sp>
    <xdr:clientData/>
  </xdr:twoCellAnchor>
  <xdr:twoCellAnchor>
    <xdr:from>
      <xdr:col>3</xdr:col>
      <xdr:colOff>200025</xdr:colOff>
      <xdr:row>124</xdr:row>
      <xdr:rowOff>114300</xdr:rowOff>
    </xdr:from>
    <xdr:to>
      <xdr:col>6</xdr:col>
      <xdr:colOff>95250</xdr:colOff>
      <xdr:row>126</xdr:row>
      <xdr:rowOff>9525</xdr:rowOff>
    </xdr:to>
    <xdr:sp>
      <xdr:nvSpPr>
        <xdr:cNvPr id="4" name="Text Box 11"/>
        <xdr:cNvSpPr txBox="1">
          <a:spLocks noChangeArrowheads="1"/>
        </xdr:cNvSpPr>
      </xdr:nvSpPr>
      <xdr:spPr>
        <a:xfrm>
          <a:off x="2028825" y="20193000"/>
          <a:ext cx="1724025" cy="219075"/>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FIGURE 10-6: Alaska Detail</a:t>
          </a:r>
        </a:p>
      </xdr:txBody>
    </xdr:sp>
    <xdr:clientData/>
  </xdr:twoCellAnchor>
  <xdr:twoCellAnchor editAs="oneCell">
    <xdr:from>
      <xdr:col>0</xdr:col>
      <xdr:colOff>57150</xdr:colOff>
      <xdr:row>0</xdr:row>
      <xdr:rowOff>19050</xdr:rowOff>
    </xdr:from>
    <xdr:to>
      <xdr:col>8</xdr:col>
      <xdr:colOff>47625</xdr:colOff>
      <xdr:row>39</xdr:row>
      <xdr:rowOff>133350</xdr:rowOff>
    </xdr:to>
    <xdr:pic>
      <xdr:nvPicPr>
        <xdr:cNvPr id="5" name="Picture 2"/>
        <xdr:cNvPicPr preferRelativeResize="1">
          <a:picLocks noChangeAspect="1"/>
        </xdr:cNvPicPr>
      </xdr:nvPicPr>
      <xdr:blipFill>
        <a:blip r:embed="rId1"/>
        <a:stretch>
          <a:fillRect/>
        </a:stretch>
      </xdr:blipFill>
      <xdr:spPr>
        <a:xfrm>
          <a:off x="57150" y="19050"/>
          <a:ext cx="4867275" cy="6429375"/>
        </a:xfrm>
        <a:prstGeom prst="rect">
          <a:avLst/>
        </a:prstGeom>
        <a:noFill/>
        <a:ln w="9525" cmpd="sng">
          <a:noFill/>
        </a:ln>
      </xdr:spPr>
    </xdr:pic>
    <xdr:clientData/>
  </xdr:twoCellAnchor>
  <xdr:twoCellAnchor editAs="oneCell">
    <xdr:from>
      <xdr:col>8</xdr:col>
      <xdr:colOff>19050</xdr:colOff>
      <xdr:row>2</xdr:row>
      <xdr:rowOff>19050</xdr:rowOff>
    </xdr:from>
    <xdr:to>
      <xdr:col>15</xdr:col>
      <xdr:colOff>219075</xdr:colOff>
      <xdr:row>33</xdr:row>
      <xdr:rowOff>28575</xdr:rowOff>
    </xdr:to>
    <xdr:pic>
      <xdr:nvPicPr>
        <xdr:cNvPr id="6" name="Picture 4"/>
        <xdr:cNvPicPr preferRelativeResize="1">
          <a:picLocks noChangeAspect="1"/>
        </xdr:cNvPicPr>
      </xdr:nvPicPr>
      <xdr:blipFill>
        <a:blip r:embed="rId2"/>
        <a:stretch>
          <a:fillRect/>
        </a:stretch>
      </xdr:blipFill>
      <xdr:spPr>
        <a:xfrm>
          <a:off x="4895850" y="342900"/>
          <a:ext cx="4467225" cy="5029200"/>
        </a:xfrm>
        <a:prstGeom prst="rect">
          <a:avLst/>
        </a:prstGeom>
        <a:noFill/>
        <a:ln w="9525" cmpd="sng">
          <a:noFill/>
        </a:ln>
      </xdr:spPr>
    </xdr:pic>
    <xdr:clientData/>
  </xdr:twoCellAnchor>
  <xdr:twoCellAnchor editAs="oneCell">
    <xdr:from>
      <xdr:col>0</xdr:col>
      <xdr:colOff>57150</xdr:colOff>
      <xdr:row>42</xdr:row>
      <xdr:rowOff>133350</xdr:rowOff>
    </xdr:from>
    <xdr:to>
      <xdr:col>6</xdr:col>
      <xdr:colOff>476250</xdr:colOff>
      <xdr:row>59</xdr:row>
      <xdr:rowOff>0</xdr:rowOff>
    </xdr:to>
    <xdr:pic>
      <xdr:nvPicPr>
        <xdr:cNvPr id="7" name="Picture 1"/>
        <xdr:cNvPicPr preferRelativeResize="1">
          <a:picLocks noChangeAspect="1"/>
        </xdr:cNvPicPr>
      </xdr:nvPicPr>
      <xdr:blipFill>
        <a:blip r:embed="rId3"/>
        <a:stretch>
          <a:fillRect/>
        </a:stretch>
      </xdr:blipFill>
      <xdr:spPr>
        <a:xfrm>
          <a:off x="57150" y="6934200"/>
          <a:ext cx="4076700" cy="2619375"/>
        </a:xfrm>
        <a:prstGeom prst="rect">
          <a:avLst/>
        </a:prstGeom>
        <a:noFill/>
        <a:ln w="9525" cmpd="sng">
          <a:noFill/>
        </a:ln>
      </xdr:spPr>
    </xdr:pic>
    <xdr:clientData/>
  </xdr:twoCellAnchor>
  <xdr:twoCellAnchor editAs="oneCell">
    <xdr:from>
      <xdr:col>0</xdr:col>
      <xdr:colOff>57150</xdr:colOff>
      <xdr:row>61</xdr:row>
      <xdr:rowOff>142875</xdr:rowOff>
    </xdr:from>
    <xdr:to>
      <xdr:col>6</xdr:col>
      <xdr:colOff>200025</xdr:colOff>
      <xdr:row>76</xdr:row>
      <xdr:rowOff>104775</xdr:rowOff>
    </xdr:to>
    <xdr:pic>
      <xdr:nvPicPr>
        <xdr:cNvPr id="8" name="Picture 3"/>
        <xdr:cNvPicPr preferRelativeResize="1">
          <a:picLocks noChangeAspect="1"/>
        </xdr:cNvPicPr>
      </xdr:nvPicPr>
      <xdr:blipFill>
        <a:blip r:embed="rId4"/>
        <a:stretch>
          <a:fillRect/>
        </a:stretch>
      </xdr:blipFill>
      <xdr:spPr>
        <a:xfrm>
          <a:off x="57150" y="10020300"/>
          <a:ext cx="3800475" cy="2390775"/>
        </a:xfrm>
        <a:prstGeom prst="rect">
          <a:avLst/>
        </a:prstGeom>
        <a:noFill/>
        <a:ln w="9525" cmpd="sng">
          <a:noFill/>
        </a:ln>
      </xdr:spPr>
    </xdr:pic>
    <xdr:clientData/>
  </xdr:twoCellAnchor>
  <xdr:twoCellAnchor editAs="oneCell">
    <xdr:from>
      <xdr:col>0</xdr:col>
      <xdr:colOff>57150</xdr:colOff>
      <xdr:row>79</xdr:row>
      <xdr:rowOff>114300</xdr:rowOff>
    </xdr:from>
    <xdr:to>
      <xdr:col>6</xdr:col>
      <xdr:colOff>504825</xdr:colOff>
      <xdr:row>96</xdr:row>
      <xdr:rowOff>95250</xdr:rowOff>
    </xdr:to>
    <xdr:pic>
      <xdr:nvPicPr>
        <xdr:cNvPr id="9" name="Picture 4"/>
        <xdr:cNvPicPr preferRelativeResize="1">
          <a:picLocks noChangeAspect="1"/>
        </xdr:cNvPicPr>
      </xdr:nvPicPr>
      <xdr:blipFill>
        <a:blip r:embed="rId5"/>
        <a:stretch>
          <a:fillRect/>
        </a:stretch>
      </xdr:blipFill>
      <xdr:spPr>
        <a:xfrm>
          <a:off x="57150" y="12906375"/>
          <a:ext cx="4105275" cy="2733675"/>
        </a:xfrm>
        <a:prstGeom prst="rect">
          <a:avLst/>
        </a:prstGeom>
        <a:noFill/>
        <a:ln w="9525" cmpd="sng">
          <a:noFill/>
        </a:ln>
      </xdr:spPr>
    </xdr:pic>
    <xdr:clientData/>
  </xdr:twoCellAnchor>
  <xdr:twoCellAnchor editAs="oneCell">
    <xdr:from>
      <xdr:col>0</xdr:col>
      <xdr:colOff>57150</xdr:colOff>
      <xdr:row>99</xdr:row>
      <xdr:rowOff>66675</xdr:rowOff>
    </xdr:from>
    <xdr:to>
      <xdr:col>9</xdr:col>
      <xdr:colOff>171450</xdr:colOff>
      <xdr:row>124</xdr:row>
      <xdr:rowOff>57150</xdr:rowOff>
    </xdr:to>
    <xdr:pic>
      <xdr:nvPicPr>
        <xdr:cNvPr id="10" name="Picture 5"/>
        <xdr:cNvPicPr preferRelativeResize="1">
          <a:picLocks noChangeAspect="1"/>
        </xdr:cNvPicPr>
      </xdr:nvPicPr>
      <xdr:blipFill>
        <a:blip r:embed="rId6"/>
        <a:stretch>
          <a:fillRect/>
        </a:stretch>
      </xdr:blipFill>
      <xdr:spPr>
        <a:xfrm>
          <a:off x="57150" y="16097250"/>
          <a:ext cx="5600700" cy="403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57"/>
  <sheetViews>
    <sheetView tabSelected="1" zoomScalePageLayoutView="0" workbookViewId="0" topLeftCell="A1">
      <selection activeCell="A36" sqref="A36"/>
    </sheetView>
  </sheetViews>
  <sheetFormatPr defaultColWidth="9.140625" defaultRowHeight="12.75"/>
  <cols>
    <col min="1" max="1" width="9.140625" style="214" customWidth="1"/>
    <col min="2" max="2" width="12.140625" style="214" customWidth="1"/>
    <col min="3" max="9" width="9.140625" style="214" customWidth="1"/>
    <col min="10" max="10" width="5.7109375" style="214" customWidth="1"/>
    <col min="11" max="16384" width="9.140625" style="214" customWidth="1"/>
  </cols>
  <sheetData>
    <row r="1" spans="1:10" ht="15.75">
      <c r="A1" s="219" t="s">
        <v>1519</v>
      </c>
      <c r="B1" s="220"/>
      <c r="C1" s="220"/>
      <c r="D1" s="220"/>
      <c r="E1" s="220"/>
      <c r="F1" s="220"/>
      <c r="G1" s="220"/>
      <c r="H1" s="220"/>
      <c r="I1" s="220"/>
      <c r="J1" s="220"/>
    </row>
    <row r="2" spans="1:10" ht="12.75">
      <c r="A2" s="221"/>
      <c r="B2" s="221"/>
      <c r="C2" s="221"/>
      <c r="D2" s="221"/>
      <c r="E2" s="221"/>
      <c r="F2" s="221"/>
      <c r="G2" s="221"/>
      <c r="H2" s="221"/>
      <c r="I2" s="221"/>
      <c r="J2" s="221"/>
    </row>
    <row r="3" spans="1:10" ht="12.75">
      <c r="A3" s="222" t="s">
        <v>1479</v>
      </c>
      <c r="B3" s="221"/>
      <c r="C3" s="221"/>
      <c r="D3" s="221"/>
      <c r="E3" s="221"/>
      <c r="F3" s="221"/>
      <c r="G3" s="221"/>
      <c r="H3" s="221"/>
      <c r="I3" s="221"/>
      <c r="J3" s="221"/>
    </row>
    <row r="4" spans="1:10" ht="12.75">
      <c r="A4" s="221"/>
      <c r="B4" s="221"/>
      <c r="C4" s="221"/>
      <c r="D4" s="221"/>
      <c r="E4" s="221"/>
      <c r="F4" s="221"/>
      <c r="G4" s="221"/>
      <c r="H4" s="221"/>
      <c r="I4" s="221"/>
      <c r="J4" s="221"/>
    </row>
    <row r="5" spans="1:10" ht="12.75">
      <c r="A5" s="221" t="s">
        <v>1520</v>
      </c>
      <c r="B5" s="221"/>
      <c r="C5" s="221"/>
      <c r="D5" s="221"/>
      <c r="E5" s="221"/>
      <c r="F5" s="221"/>
      <c r="G5" s="221"/>
      <c r="H5" s="221"/>
      <c r="I5" s="221"/>
      <c r="J5" s="221"/>
    </row>
    <row r="6" spans="1:10" ht="12.75">
      <c r="A6" s="223" t="s">
        <v>1521</v>
      </c>
      <c r="B6" s="223"/>
      <c r="C6" s="223"/>
      <c r="D6" s="223"/>
      <c r="E6" s="223"/>
      <c r="F6" s="223"/>
      <c r="G6" s="223"/>
      <c r="H6" s="223"/>
      <c r="I6" s="223"/>
      <c r="J6" s="223"/>
    </row>
    <row r="7" spans="1:10" ht="12.75">
      <c r="A7" s="221" t="s">
        <v>1485</v>
      </c>
      <c r="B7" s="221"/>
      <c r="C7" s="221"/>
      <c r="D7" s="221"/>
      <c r="E7" s="221"/>
      <c r="F7" s="221"/>
      <c r="G7" s="221"/>
      <c r="H7" s="221"/>
      <c r="I7" s="221"/>
      <c r="J7" s="221"/>
    </row>
    <row r="8" spans="1:10" ht="12.75">
      <c r="A8" s="221" t="s">
        <v>1486</v>
      </c>
      <c r="B8" s="221"/>
      <c r="C8" s="221"/>
      <c r="D8" s="221"/>
      <c r="E8" s="221"/>
      <c r="F8" s="221"/>
      <c r="G8" s="221"/>
      <c r="H8" s="221"/>
      <c r="I8" s="221"/>
      <c r="J8" s="221"/>
    </row>
    <row r="9" spans="1:10" ht="12.75">
      <c r="A9" s="221"/>
      <c r="B9" s="221"/>
      <c r="C9" s="221"/>
      <c r="D9" s="221"/>
      <c r="E9" s="221"/>
      <c r="F9" s="221"/>
      <c r="G9" s="221"/>
      <c r="H9" s="221"/>
      <c r="I9" s="221"/>
      <c r="J9" s="221"/>
    </row>
    <row r="10" spans="1:10" ht="12.75">
      <c r="A10" s="221" t="s">
        <v>1512</v>
      </c>
      <c r="B10" s="221"/>
      <c r="C10" s="221"/>
      <c r="D10" s="221"/>
      <c r="E10" s="221"/>
      <c r="F10" s="221"/>
      <c r="G10" s="221"/>
      <c r="H10" s="221"/>
      <c r="I10" s="221"/>
      <c r="J10" s="221"/>
    </row>
    <row r="11" spans="1:10" ht="12.75">
      <c r="A11" s="221"/>
      <c r="B11" s="221"/>
      <c r="C11" s="221"/>
      <c r="D11" s="221"/>
      <c r="E11" s="221"/>
      <c r="F11" s="221"/>
      <c r="G11" s="221"/>
      <c r="H11" s="221"/>
      <c r="I11" s="221"/>
      <c r="J11" s="221"/>
    </row>
    <row r="12" spans="1:10" ht="12.75">
      <c r="A12" s="224" t="s">
        <v>1480</v>
      </c>
      <c r="B12" s="225"/>
      <c r="C12" s="226"/>
      <c r="D12" s="227" t="s">
        <v>1481</v>
      </c>
      <c r="E12" s="225"/>
      <c r="F12" s="225"/>
      <c r="G12" s="225"/>
      <c r="H12" s="225"/>
      <c r="I12" s="225"/>
      <c r="J12" s="226"/>
    </row>
    <row r="13" spans="1:10" ht="12.75">
      <c r="A13" s="228" t="s">
        <v>1482</v>
      </c>
      <c r="B13" s="229"/>
      <c r="C13" s="230"/>
      <c r="D13" s="231" t="s">
        <v>1483</v>
      </c>
      <c r="E13" s="229"/>
      <c r="F13" s="229"/>
      <c r="G13" s="229"/>
      <c r="H13" s="229"/>
      <c r="I13" s="229"/>
      <c r="J13" s="232"/>
    </row>
    <row r="14" spans="1:10" ht="12.75">
      <c r="A14" s="233" t="s">
        <v>1487</v>
      </c>
      <c r="B14" s="234"/>
      <c r="C14" s="235"/>
      <c r="D14" s="236" t="s">
        <v>1489</v>
      </c>
      <c r="E14" s="234"/>
      <c r="F14" s="234"/>
      <c r="G14" s="234"/>
      <c r="H14" s="234"/>
      <c r="I14" s="234"/>
      <c r="J14" s="235"/>
    </row>
    <row r="15" spans="1:10" ht="12.75">
      <c r="A15" s="233" t="s">
        <v>1488</v>
      </c>
      <c r="B15" s="234"/>
      <c r="C15" s="235"/>
      <c r="D15" s="236" t="s">
        <v>1490</v>
      </c>
      <c r="E15" s="234"/>
      <c r="F15" s="234"/>
      <c r="G15" s="234"/>
      <c r="H15" s="234"/>
      <c r="I15" s="234"/>
      <c r="J15" s="235"/>
    </row>
    <row r="16" spans="1:10" ht="12.75">
      <c r="A16" s="233" t="s">
        <v>1491</v>
      </c>
      <c r="B16" s="234"/>
      <c r="C16" s="235"/>
      <c r="D16" s="236" t="s">
        <v>1492</v>
      </c>
      <c r="E16" s="234"/>
      <c r="F16" s="234"/>
      <c r="G16" s="234"/>
      <c r="H16" s="234"/>
      <c r="I16" s="234"/>
      <c r="J16" s="235"/>
    </row>
    <row r="17" spans="1:10" ht="12.75">
      <c r="A17" s="233" t="s">
        <v>1493</v>
      </c>
      <c r="B17" s="234"/>
      <c r="C17" s="235"/>
      <c r="D17" s="236" t="s">
        <v>1494</v>
      </c>
      <c r="E17" s="234"/>
      <c r="F17" s="234"/>
      <c r="G17" s="234"/>
      <c r="H17" s="234"/>
      <c r="I17" s="234"/>
      <c r="J17" s="235"/>
    </row>
    <row r="18" spans="1:10" ht="12.75">
      <c r="A18" s="233" t="s">
        <v>1495</v>
      </c>
      <c r="B18" s="234"/>
      <c r="C18" s="235"/>
      <c r="D18" s="236" t="s">
        <v>1497</v>
      </c>
      <c r="E18" s="234"/>
      <c r="F18" s="234"/>
      <c r="G18" s="234"/>
      <c r="H18" s="234"/>
      <c r="I18" s="234"/>
      <c r="J18" s="235"/>
    </row>
    <row r="19" spans="1:10" ht="12.75">
      <c r="A19" s="233" t="s">
        <v>1496</v>
      </c>
      <c r="B19" s="234"/>
      <c r="C19" s="235"/>
      <c r="D19" s="236" t="s">
        <v>1498</v>
      </c>
      <c r="E19" s="234"/>
      <c r="F19" s="234"/>
      <c r="G19" s="234"/>
      <c r="H19" s="234"/>
      <c r="I19" s="234"/>
      <c r="J19" s="235"/>
    </row>
    <row r="20" spans="1:10" ht="12.75">
      <c r="A20" s="237" t="s">
        <v>1499</v>
      </c>
      <c r="B20" s="238"/>
      <c r="C20" s="239"/>
      <c r="D20" s="240" t="s">
        <v>1522</v>
      </c>
      <c r="E20" s="238"/>
      <c r="F20" s="238"/>
      <c r="G20" s="238"/>
      <c r="H20" s="238"/>
      <c r="I20" s="238"/>
      <c r="J20" s="239"/>
    </row>
    <row r="21" spans="1:10" ht="12.75">
      <c r="A21" s="221"/>
      <c r="B21" s="221"/>
      <c r="C21" s="221"/>
      <c r="D21" s="221"/>
      <c r="E21" s="221"/>
      <c r="F21" s="221"/>
      <c r="G21" s="221"/>
      <c r="H21" s="221"/>
      <c r="I21" s="221"/>
      <c r="J21" s="221"/>
    </row>
    <row r="22" spans="1:10" ht="12.75">
      <c r="A22" s="222" t="s">
        <v>1484</v>
      </c>
      <c r="B22" s="221"/>
      <c r="C22" s="221"/>
      <c r="D22" s="221"/>
      <c r="E22" s="221"/>
      <c r="F22" s="221"/>
      <c r="G22" s="221"/>
      <c r="H22" s="221"/>
      <c r="I22" s="221"/>
      <c r="J22" s="221"/>
    </row>
    <row r="23" spans="1:10" ht="12.75">
      <c r="A23" s="221"/>
      <c r="B23" s="221"/>
      <c r="C23" s="221"/>
      <c r="D23" s="221"/>
      <c r="E23" s="221"/>
      <c r="F23" s="221"/>
      <c r="G23" s="221"/>
      <c r="H23" s="221"/>
      <c r="I23" s="221"/>
      <c r="J23" s="221"/>
    </row>
    <row r="24" spans="1:10" ht="12.75">
      <c r="A24" s="221" t="s">
        <v>1529</v>
      </c>
      <c r="B24" s="221"/>
      <c r="C24" s="221"/>
      <c r="D24" s="221"/>
      <c r="E24" s="221"/>
      <c r="F24" s="221"/>
      <c r="G24" s="221"/>
      <c r="H24" s="221"/>
      <c r="I24" s="221"/>
      <c r="J24" s="221"/>
    </row>
    <row r="25" spans="1:10" ht="12.75">
      <c r="A25" s="221" t="s">
        <v>1500</v>
      </c>
      <c r="B25" s="221"/>
      <c r="C25" s="221"/>
      <c r="D25" s="221"/>
      <c r="E25" s="221"/>
      <c r="F25" s="221"/>
      <c r="G25" s="221"/>
      <c r="H25" s="221"/>
      <c r="I25" s="221"/>
      <c r="J25" s="221"/>
    </row>
    <row r="26" spans="1:10" ht="12.75">
      <c r="A26" s="221" t="s">
        <v>1531</v>
      </c>
      <c r="B26" s="221"/>
      <c r="C26" s="221"/>
      <c r="D26" s="221"/>
      <c r="E26" s="221"/>
      <c r="F26" s="221"/>
      <c r="G26" s="221"/>
      <c r="H26" s="221"/>
      <c r="I26" s="221"/>
      <c r="J26" s="221"/>
    </row>
    <row r="27" spans="1:10" ht="12.75">
      <c r="A27" s="221" t="s">
        <v>1510</v>
      </c>
      <c r="B27" s="221"/>
      <c r="C27" s="221"/>
      <c r="D27" s="221"/>
      <c r="E27" s="221"/>
      <c r="F27" s="221"/>
      <c r="G27" s="221"/>
      <c r="H27" s="221"/>
      <c r="I27" s="221"/>
      <c r="J27" s="221"/>
    </row>
    <row r="28" spans="1:10" ht="12.75">
      <c r="A28" s="223" t="s">
        <v>1511</v>
      </c>
      <c r="B28" s="223"/>
      <c r="C28" s="223"/>
      <c r="D28" s="223"/>
      <c r="E28" s="223"/>
      <c r="F28" s="223"/>
      <c r="G28" s="223"/>
      <c r="H28" s="223"/>
      <c r="I28" s="223"/>
      <c r="J28" s="223"/>
    </row>
    <row r="29" spans="1:10" ht="12.75">
      <c r="A29" s="223" t="s">
        <v>1515</v>
      </c>
      <c r="B29" s="221"/>
      <c r="C29" s="221"/>
      <c r="D29" s="223"/>
      <c r="E29" s="223"/>
      <c r="F29" s="223"/>
      <c r="G29" s="223"/>
      <c r="H29" s="223"/>
      <c r="I29" s="223"/>
      <c r="J29" s="223"/>
    </row>
    <row r="30" spans="1:10" ht="12.75">
      <c r="A30" s="223" t="s">
        <v>1517</v>
      </c>
      <c r="B30" s="221"/>
      <c r="C30" s="221"/>
      <c r="D30" s="223"/>
      <c r="E30" s="223"/>
      <c r="F30" s="223"/>
      <c r="G30" s="223"/>
      <c r="H30" s="223"/>
      <c r="I30" s="223"/>
      <c r="J30" s="223"/>
    </row>
    <row r="31" spans="1:10" ht="12.75">
      <c r="A31" s="223" t="s">
        <v>1518</v>
      </c>
      <c r="B31" s="223"/>
      <c r="C31" s="223"/>
      <c r="D31" s="223"/>
      <c r="E31" s="223"/>
      <c r="F31" s="223"/>
      <c r="G31" s="223"/>
      <c r="H31" s="223"/>
      <c r="I31" s="223"/>
      <c r="J31" s="223"/>
    </row>
    <row r="32" spans="1:10" ht="12.75">
      <c r="A32" s="221" t="s">
        <v>1516</v>
      </c>
      <c r="B32" s="223"/>
      <c r="D32" s="223"/>
      <c r="E32" s="223"/>
      <c r="F32" s="223"/>
      <c r="G32" s="223"/>
      <c r="H32" s="223"/>
      <c r="I32" s="223"/>
      <c r="J32" s="221"/>
    </row>
    <row r="33" spans="1:10" ht="12.75">
      <c r="A33" s="221" t="s">
        <v>1507</v>
      </c>
      <c r="C33" s="221"/>
      <c r="D33" s="221"/>
      <c r="E33" s="221"/>
      <c r="F33" s="221"/>
      <c r="G33" s="221"/>
      <c r="H33" s="221"/>
      <c r="I33" s="221"/>
      <c r="J33" s="221"/>
    </row>
    <row r="34" spans="1:10" ht="12.75">
      <c r="A34" s="221" t="s">
        <v>1509</v>
      </c>
      <c r="J34" s="223"/>
    </row>
    <row r="35" spans="1:10" ht="12.75">
      <c r="A35" s="221" t="s">
        <v>1508</v>
      </c>
      <c r="J35" s="223"/>
    </row>
    <row r="36" s="223" customFormat="1" ht="12"/>
    <row r="37" s="223" customFormat="1" ht="12"/>
    <row r="38" s="223" customFormat="1" ht="12"/>
    <row r="39" s="223" customFormat="1" ht="12"/>
    <row r="40" s="223" customFormat="1" ht="12"/>
    <row r="41" s="223" customFormat="1" ht="12"/>
    <row r="42" s="223" customFormat="1" ht="12"/>
    <row r="43" s="223" customFormat="1" ht="12"/>
    <row r="44" s="223" customFormat="1" ht="12"/>
    <row r="45" s="223" customFormat="1" ht="12"/>
    <row r="46" s="223" customFormat="1" ht="12"/>
    <row r="47" s="223" customFormat="1" ht="12"/>
    <row r="48" s="223" customFormat="1" ht="12"/>
    <row r="49" s="223" customFormat="1" ht="12"/>
    <row r="50" s="223" customFormat="1" ht="12"/>
    <row r="51" spans="1:10" ht="12.75">
      <c r="A51" s="223"/>
      <c r="B51" s="223"/>
      <c r="C51" s="223"/>
      <c r="D51" s="223"/>
      <c r="E51" s="223"/>
      <c r="F51" s="223"/>
      <c r="G51" s="223"/>
      <c r="H51" s="223"/>
      <c r="I51" s="223"/>
      <c r="J51" s="223"/>
    </row>
    <row r="52" spans="1:10" ht="12.75">
      <c r="A52" s="223"/>
      <c r="B52" s="223"/>
      <c r="C52" s="223"/>
      <c r="D52" s="223"/>
      <c r="E52" s="223"/>
      <c r="F52" s="223"/>
      <c r="G52" s="223"/>
      <c r="H52" s="223"/>
      <c r="I52" s="223"/>
      <c r="J52" s="223"/>
    </row>
    <row r="53" spans="1:10" ht="12.75">
      <c r="A53" s="223"/>
      <c r="B53" s="223"/>
      <c r="C53" s="223"/>
      <c r="D53" s="223"/>
      <c r="E53" s="223"/>
      <c r="F53" s="223"/>
      <c r="G53" s="223"/>
      <c r="H53" s="223"/>
      <c r="I53" s="223"/>
      <c r="J53" s="223"/>
    </row>
    <row r="54" spans="1:10" ht="12.75">
      <c r="A54" s="223"/>
      <c r="B54" s="223"/>
      <c r="C54" s="223"/>
      <c r="D54" s="223"/>
      <c r="E54" s="223"/>
      <c r="F54" s="223"/>
      <c r="G54" s="223"/>
      <c r="H54" s="223"/>
      <c r="I54" s="223"/>
      <c r="J54" s="223"/>
    </row>
    <row r="55" spans="1:10" ht="12.75">
      <c r="A55" s="223"/>
      <c r="B55" s="223"/>
      <c r="C55" s="223"/>
      <c r="D55" s="223"/>
      <c r="E55" s="223"/>
      <c r="F55" s="223"/>
      <c r="G55" s="223"/>
      <c r="H55" s="223"/>
      <c r="I55" s="223"/>
      <c r="J55" s="223"/>
    </row>
    <row r="56" spans="1:10" ht="12.75">
      <c r="A56" s="223"/>
      <c r="B56" s="223"/>
      <c r="C56" s="223"/>
      <c r="D56" s="223"/>
      <c r="E56" s="223"/>
      <c r="F56" s="223"/>
      <c r="G56" s="223"/>
      <c r="H56" s="223"/>
      <c r="I56" s="223"/>
      <c r="J56" s="223"/>
    </row>
    <row r="57" spans="1:10" ht="12.75">
      <c r="A57" s="223"/>
      <c r="B57" s="223"/>
      <c r="C57" s="223"/>
      <c r="D57" s="223"/>
      <c r="E57" s="223"/>
      <c r="F57" s="223"/>
      <c r="G57" s="223"/>
      <c r="H57" s="223"/>
      <c r="I57" s="223"/>
      <c r="J57" s="223"/>
    </row>
  </sheetData>
  <sheetProtection sheet="1" objects="1" scenarios="1"/>
  <printOptions/>
  <pageMargins left="1" right="0.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F379"/>
  <sheetViews>
    <sheetView workbookViewId="0" topLeftCell="A1">
      <selection activeCell="A1" sqref="A1"/>
    </sheetView>
  </sheetViews>
  <sheetFormatPr defaultColWidth="9.140625" defaultRowHeight="12.75"/>
  <cols>
    <col min="1" max="1" width="13.7109375" style="36" customWidth="1"/>
    <col min="2" max="2" width="12.140625" style="36" customWidth="1"/>
    <col min="3" max="3" width="10.8515625" style="36" customWidth="1"/>
    <col min="4" max="4" width="6.7109375" style="36" customWidth="1"/>
    <col min="5" max="5" width="7.57421875" style="36" customWidth="1"/>
    <col min="6" max="6" width="11.421875" style="36" customWidth="1"/>
    <col min="7" max="7" width="10.421875" style="36" customWidth="1"/>
    <col min="8" max="8" width="9.8515625" style="36" customWidth="1"/>
    <col min="9" max="9" width="12.7109375" style="36" customWidth="1"/>
    <col min="10" max="10" width="9.140625" style="36" hidden="1" customWidth="1"/>
    <col min="11" max="11" width="11.7109375" style="36" hidden="1" customWidth="1"/>
    <col min="12" max="27" width="9.140625" style="36" hidden="1" customWidth="1"/>
    <col min="28" max="29" width="9.140625" style="36" customWidth="1"/>
    <col min="30" max="30" width="16.7109375" style="36" customWidth="1"/>
    <col min="31" max="16384" width="9.140625" style="36" customWidth="1"/>
  </cols>
  <sheetData>
    <row r="1" spans="1:28" ht="15.75">
      <c r="A1" s="13" t="s">
        <v>157</v>
      </c>
      <c r="B1" s="38"/>
      <c r="C1" s="15"/>
      <c r="D1" s="15"/>
      <c r="E1" s="15"/>
      <c r="F1" s="15"/>
      <c r="G1" s="14"/>
      <c r="H1" s="14"/>
      <c r="I1" s="16"/>
      <c r="J1" s="39"/>
      <c r="K1" s="40"/>
      <c r="L1" s="41"/>
      <c r="M1" s="42" t="s">
        <v>156</v>
      </c>
      <c r="N1" s="40"/>
      <c r="O1" s="40"/>
      <c r="P1" s="40"/>
      <c r="Q1" s="40"/>
      <c r="R1" s="40"/>
      <c r="S1" s="40"/>
      <c r="T1" s="40"/>
      <c r="V1" s="43"/>
      <c r="AB1" s="111" t="s">
        <v>1523</v>
      </c>
    </row>
    <row r="2" spans="1:22" ht="12.75" customHeight="1">
      <c r="A2" s="18" t="s">
        <v>1528</v>
      </c>
      <c r="B2" s="44"/>
      <c r="C2" s="19"/>
      <c r="D2" s="19"/>
      <c r="E2" s="19"/>
      <c r="F2" s="19"/>
      <c r="G2" s="19"/>
      <c r="H2" s="19"/>
      <c r="I2" s="45"/>
      <c r="J2" s="46"/>
      <c r="K2" s="40"/>
      <c r="L2" s="40"/>
      <c r="M2" s="40"/>
      <c r="N2" s="40"/>
      <c r="O2" s="40"/>
      <c r="P2" s="40"/>
      <c r="Q2" s="40"/>
      <c r="R2" s="40"/>
      <c r="S2" s="57"/>
      <c r="T2" s="57"/>
      <c r="U2" s="66"/>
      <c r="V2" s="43"/>
    </row>
    <row r="3" spans="1:26" ht="12.75" customHeight="1">
      <c r="A3" s="20" t="s">
        <v>1501</v>
      </c>
      <c r="B3" s="48"/>
      <c r="C3" s="48"/>
      <c r="D3" s="48"/>
      <c r="E3" s="48"/>
      <c r="F3" s="48"/>
      <c r="G3" s="48"/>
      <c r="H3" s="48"/>
      <c r="I3" s="49"/>
      <c r="J3" s="40"/>
      <c r="K3" s="50" t="s">
        <v>145</v>
      </c>
      <c r="M3" s="51" t="s">
        <v>163</v>
      </c>
      <c r="N3" s="73">
        <f>IF($C$10="I",0.8,IF($C$10="II",1,IF($C$10="III",1.25,IF($C$10="IV",1.25))))</f>
        <v>1</v>
      </c>
      <c r="O3" s="52"/>
      <c r="P3" s="130" t="s">
        <v>1530</v>
      </c>
      <c r="V3" s="138" t="s">
        <v>3</v>
      </c>
      <c r="W3" s="139"/>
      <c r="X3" s="139"/>
      <c r="Y3" s="139"/>
      <c r="Z3" s="140"/>
    </row>
    <row r="4" spans="1:26" ht="12.75" customHeight="1">
      <c r="A4" s="37" t="s">
        <v>141</v>
      </c>
      <c r="B4" s="2"/>
      <c r="C4" s="3"/>
      <c r="D4" s="4"/>
      <c r="E4" s="5"/>
      <c r="F4" s="112" t="s">
        <v>150</v>
      </c>
      <c r="G4" s="6"/>
      <c r="H4" s="8"/>
      <c r="I4" s="9"/>
      <c r="J4" s="57"/>
      <c r="K4" s="50" t="s">
        <v>146</v>
      </c>
      <c r="L4" s="41"/>
      <c r="M4" s="66" t="s">
        <v>161</v>
      </c>
      <c r="N4" s="135">
        <f>IF(AND($C$13&gt;0,$C$13&lt;=900),($C$13/33)^(0.1),IF($C$13&gt;900,1.4))</f>
        <v>1.0219686721046701</v>
      </c>
      <c r="O4" s="62"/>
      <c r="P4" s="83" t="s">
        <v>140</v>
      </c>
      <c r="Q4" s="54"/>
      <c r="R4" s="55"/>
      <c r="S4" s="55"/>
      <c r="T4" s="55"/>
      <c r="U4" s="56"/>
      <c r="V4" s="171" t="s">
        <v>169</v>
      </c>
      <c r="W4" s="171" t="s">
        <v>170</v>
      </c>
      <c r="X4" s="171" t="s">
        <v>194</v>
      </c>
      <c r="Y4" s="171" t="s">
        <v>171</v>
      </c>
      <c r="Z4" s="171" t="s">
        <v>195</v>
      </c>
    </row>
    <row r="5" spans="1:26" ht="12.75" customHeight="1">
      <c r="A5" s="59" t="s">
        <v>149</v>
      </c>
      <c r="B5" s="6"/>
      <c r="C5" s="7" t="s">
        <v>142</v>
      </c>
      <c r="D5" s="11"/>
      <c r="E5" s="12"/>
      <c r="F5" s="22" t="s">
        <v>152</v>
      </c>
      <c r="G5" s="125"/>
      <c r="H5" s="60" t="s">
        <v>151</v>
      </c>
      <c r="I5" s="10"/>
      <c r="J5" s="57"/>
      <c r="K5" s="50" t="s">
        <v>147</v>
      </c>
      <c r="L5" s="58"/>
      <c r="M5" s="66" t="s">
        <v>162</v>
      </c>
      <c r="N5" s="136">
        <f>2*$C$11*$N$3*$N$4*($C$12)^(0.35)</f>
        <v>0.5109843360523351</v>
      </c>
      <c r="O5" s="52" t="s">
        <v>158</v>
      </c>
      <c r="P5" s="83" t="s">
        <v>1466</v>
      </c>
      <c r="Q5" s="40"/>
      <c r="R5" s="40"/>
      <c r="S5" s="40"/>
      <c r="T5" s="40"/>
      <c r="U5" s="57"/>
      <c r="V5" s="149" t="s">
        <v>196</v>
      </c>
      <c r="W5" s="159">
        <v>44</v>
      </c>
      <c r="X5" s="150">
        <v>1.03</v>
      </c>
      <c r="Y5" s="159">
        <v>15.9</v>
      </c>
      <c r="Z5" s="160">
        <v>1.77</v>
      </c>
    </row>
    <row r="6" spans="1:26" ht="12.75" customHeight="1">
      <c r="A6" s="35"/>
      <c r="B6" s="267"/>
      <c r="C6" s="267"/>
      <c r="D6" s="267"/>
      <c r="E6" s="267"/>
      <c r="F6" s="267"/>
      <c r="G6" s="276"/>
      <c r="H6" s="268"/>
      <c r="I6" s="277"/>
      <c r="J6" s="63"/>
      <c r="K6" s="50" t="s">
        <v>148</v>
      </c>
      <c r="L6" s="61"/>
      <c r="M6" s="51" t="s">
        <v>166</v>
      </c>
      <c r="N6" s="109">
        <f>56</f>
        <v>56</v>
      </c>
      <c r="O6" s="62" t="s">
        <v>144</v>
      </c>
      <c r="P6" s="137" t="s">
        <v>167</v>
      </c>
      <c r="Q6" s="54"/>
      <c r="R6" s="54"/>
      <c r="S6" s="62"/>
      <c r="T6" s="62"/>
      <c r="U6" s="62"/>
      <c r="V6" s="151" t="s">
        <v>197</v>
      </c>
      <c r="W6" s="161">
        <v>43.6</v>
      </c>
      <c r="X6" s="141">
        <v>0.865</v>
      </c>
      <c r="Y6" s="161">
        <v>15.8</v>
      </c>
      <c r="Z6" s="145">
        <v>1.58</v>
      </c>
    </row>
    <row r="7" spans="1:32" ht="12.75" customHeight="1">
      <c r="A7" s="33" t="s">
        <v>153</v>
      </c>
      <c r="B7" s="267"/>
      <c r="C7" s="267"/>
      <c r="D7" s="267"/>
      <c r="E7" s="267"/>
      <c r="F7" s="267"/>
      <c r="G7" s="267"/>
      <c r="H7" s="268"/>
      <c r="I7" s="269"/>
      <c r="J7" s="64"/>
      <c r="K7" s="76">
        <v>0</v>
      </c>
      <c r="L7" s="109"/>
      <c r="M7" s="61" t="s">
        <v>165</v>
      </c>
      <c r="N7" s="109">
        <f>$N$5/12*$N$6</f>
        <v>2.38459356824423</v>
      </c>
      <c r="O7" s="62" t="s">
        <v>143</v>
      </c>
      <c r="P7" s="52" t="s">
        <v>168</v>
      </c>
      <c r="Q7" s="54"/>
      <c r="R7" s="54"/>
      <c r="S7" s="62"/>
      <c r="T7" s="62"/>
      <c r="U7" s="62"/>
      <c r="V7" s="151" t="s">
        <v>198</v>
      </c>
      <c r="W7" s="161">
        <v>43.3</v>
      </c>
      <c r="X7" s="141">
        <v>0.785</v>
      </c>
      <c r="Y7" s="161">
        <v>15.8</v>
      </c>
      <c r="Z7" s="145">
        <v>1.42</v>
      </c>
      <c r="AB7" s="27"/>
      <c r="AC7" s="17"/>
      <c r="AD7" s="187"/>
      <c r="AE7" s="188"/>
      <c r="AF7" s="189"/>
    </row>
    <row r="8" spans="1:32" ht="12.75" customHeight="1">
      <c r="A8" s="32"/>
      <c r="B8" s="267"/>
      <c r="C8" s="267"/>
      <c r="D8" s="267"/>
      <c r="E8" s="267"/>
      <c r="F8" s="267"/>
      <c r="G8" s="267"/>
      <c r="H8" s="268"/>
      <c r="I8" s="278"/>
      <c r="J8" s="64"/>
      <c r="K8" s="76">
        <v>0.25</v>
      </c>
      <c r="L8" s="61"/>
      <c r="M8" s="66" t="s">
        <v>1439</v>
      </c>
      <c r="N8" s="124">
        <f>SQRT($C$22^2+$C$24^2)</f>
        <v>20.01548400613885</v>
      </c>
      <c r="O8" s="62" t="s">
        <v>158</v>
      </c>
      <c r="P8" s="67" t="s">
        <v>1440</v>
      </c>
      <c r="Q8" s="62"/>
      <c r="R8" s="54"/>
      <c r="S8" s="62"/>
      <c r="T8" s="62"/>
      <c r="U8" s="62"/>
      <c r="V8" s="151" t="s">
        <v>199</v>
      </c>
      <c r="W8" s="161">
        <v>42.9</v>
      </c>
      <c r="X8" s="141">
        <v>0.71</v>
      </c>
      <c r="Y8" s="161">
        <v>15.8</v>
      </c>
      <c r="Z8" s="145">
        <v>1.22</v>
      </c>
      <c r="AC8" s="17"/>
      <c r="AD8" s="17"/>
      <c r="AE8" s="17"/>
      <c r="AF8" s="17"/>
    </row>
    <row r="9" spans="1:32" ht="12.75" customHeight="1">
      <c r="A9" s="32"/>
      <c r="B9" s="30" t="s">
        <v>1441</v>
      </c>
      <c r="C9" s="176" t="s">
        <v>339</v>
      </c>
      <c r="D9" s="68"/>
      <c r="E9" s="27"/>
      <c r="F9" s="27"/>
      <c r="G9" s="1"/>
      <c r="H9" s="21"/>
      <c r="I9" s="108"/>
      <c r="J9" s="64"/>
      <c r="K9" s="128">
        <v>0.5</v>
      </c>
      <c r="L9" s="58"/>
      <c r="M9" s="61" t="s">
        <v>182</v>
      </c>
      <c r="N9" s="109">
        <f>PI()*$N$5*($N$8+$N$5)</f>
        <v>32.95123479538335</v>
      </c>
      <c r="O9" s="52" t="s">
        <v>183</v>
      </c>
      <c r="P9" s="53" t="s">
        <v>184</v>
      </c>
      <c r="Q9" s="54"/>
      <c r="R9" s="62"/>
      <c r="S9" s="62"/>
      <c r="T9" s="62"/>
      <c r="U9" s="62"/>
      <c r="V9" s="151" t="s">
        <v>200</v>
      </c>
      <c r="W9" s="161">
        <v>43</v>
      </c>
      <c r="X9" s="142">
        <v>1.79</v>
      </c>
      <c r="Y9" s="161">
        <v>16.7</v>
      </c>
      <c r="Z9" s="145">
        <v>3.23</v>
      </c>
      <c r="AC9" s="17"/>
      <c r="AD9" s="17"/>
      <c r="AE9" s="17"/>
      <c r="AF9" s="17"/>
    </row>
    <row r="10" spans="1:32" ht="12.75" customHeight="1">
      <c r="A10" s="32"/>
      <c r="B10" s="262" t="s">
        <v>1524</v>
      </c>
      <c r="C10" s="177" t="s">
        <v>146</v>
      </c>
      <c r="D10" s="68"/>
      <c r="E10" s="263" t="s">
        <v>1525</v>
      </c>
      <c r="F10" s="27"/>
      <c r="G10" s="34"/>
      <c r="H10" s="71"/>
      <c r="I10" s="24"/>
      <c r="J10" s="64"/>
      <c r="K10" s="76">
        <v>0.75</v>
      </c>
      <c r="L10" s="58"/>
      <c r="M10" s="66" t="s">
        <v>185</v>
      </c>
      <c r="N10" s="110">
        <f>($N$9/144)*$N$6</f>
        <v>12.814369087093525</v>
      </c>
      <c r="O10" s="53" t="s">
        <v>186</v>
      </c>
      <c r="P10" s="67" t="s">
        <v>187</v>
      </c>
      <c r="Q10" s="62"/>
      <c r="R10" s="40"/>
      <c r="S10" s="55"/>
      <c r="T10" s="55"/>
      <c r="U10" s="57"/>
      <c r="V10" s="151" t="s">
        <v>201</v>
      </c>
      <c r="W10" s="161">
        <v>42.1</v>
      </c>
      <c r="X10" s="142">
        <v>1.54</v>
      </c>
      <c r="Y10" s="161">
        <v>16.4</v>
      </c>
      <c r="Z10" s="145">
        <v>2.76</v>
      </c>
      <c r="AC10" s="17"/>
      <c r="AD10" s="187"/>
      <c r="AE10" s="188"/>
      <c r="AF10" s="189"/>
    </row>
    <row r="11" spans="1:32" ht="12.75" customHeight="1">
      <c r="A11" s="32"/>
      <c r="B11" s="69" t="s">
        <v>1464</v>
      </c>
      <c r="C11" s="127">
        <v>0.25</v>
      </c>
      <c r="D11" s="70" t="s">
        <v>158</v>
      </c>
      <c r="E11" s="27" t="s">
        <v>1527</v>
      </c>
      <c r="F11" s="27"/>
      <c r="G11" s="34"/>
      <c r="H11" s="74"/>
      <c r="I11" s="72"/>
      <c r="J11" s="64"/>
      <c r="K11" s="129">
        <v>1</v>
      </c>
      <c r="L11" s="58"/>
      <c r="M11" s="61" t="s">
        <v>193</v>
      </c>
      <c r="N11" s="82">
        <f>2*(($C$22+$N$5)+2*($C$24+$N$5)-($C$23+$N$5))</f>
        <v>68.61393734420935</v>
      </c>
      <c r="O11" s="53" t="s">
        <v>158</v>
      </c>
      <c r="P11" s="53" t="s">
        <v>1470</v>
      </c>
      <c r="Q11" s="40"/>
      <c r="R11" s="40"/>
      <c r="S11" s="55"/>
      <c r="T11" s="55"/>
      <c r="U11" s="40"/>
      <c r="V11" s="151" t="s">
        <v>202</v>
      </c>
      <c r="W11" s="161">
        <v>41.3</v>
      </c>
      <c r="X11" s="142">
        <v>1.34</v>
      </c>
      <c r="Y11" s="161">
        <v>16.2</v>
      </c>
      <c r="Z11" s="145">
        <v>2.36</v>
      </c>
      <c r="AC11" s="17"/>
      <c r="AD11" s="17"/>
      <c r="AE11" s="17"/>
      <c r="AF11" s="17"/>
    </row>
    <row r="12" spans="1:32" ht="12.75" customHeight="1">
      <c r="A12" s="32"/>
      <c r="B12" s="131" t="s">
        <v>159</v>
      </c>
      <c r="C12" s="132">
        <v>1</v>
      </c>
      <c r="D12" s="68"/>
      <c r="E12" s="265" t="s">
        <v>1532</v>
      </c>
      <c r="F12" s="27"/>
      <c r="G12" s="34"/>
      <c r="H12" s="27"/>
      <c r="I12" s="72"/>
      <c r="J12" s="64"/>
      <c r="K12" s="129">
        <v>1.25</v>
      </c>
      <c r="L12" s="58"/>
      <c r="M12" s="61" t="s">
        <v>185</v>
      </c>
      <c r="N12" s="25">
        <f>($N$11/12)*$N$7</f>
        <v>13.63469614024285</v>
      </c>
      <c r="O12" s="53" t="s">
        <v>186</v>
      </c>
      <c r="P12" s="83" t="s">
        <v>1447</v>
      </c>
      <c r="Q12" s="40"/>
      <c r="R12" s="62"/>
      <c r="S12" s="55"/>
      <c r="T12" s="55"/>
      <c r="U12" s="40"/>
      <c r="V12" s="151" t="s">
        <v>203</v>
      </c>
      <c r="W12" s="161">
        <v>41</v>
      </c>
      <c r="X12" s="142">
        <v>1.22</v>
      </c>
      <c r="Y12" s="161">
        <v>16.1</v>
      </c>
      <c r="Z12" s="145">
        <v>2.2</v>
      </c>
      <c r="AC12" s="17"/>
      <c r="AD12" s="17"/>
      <c r="AE12" s="17"/>
      <c r="AF12" s="17"/>
    </row>
    <row r="13" spans="1:32" ht="12.75" customHeight="1">
      <c r="A13" s="32"/>
      <c r="B13" s="30" t="s">
        <v>160</v>
      </c>
      <c r="C13" s="186">
        <v>41.01</v>
      </c>
      <c r="D13" s="68" t="s">
        <v>155</v>
      </c>
      <c r="E13" s="27"/>
      <c r="F13" s="27"/>
      <c r="G13" s="74"/>
      <c r="H13" s="27"/>
      <c r="I13" s="72"/>
      <c r="J13" s="64"/>
      <c r="K13" s="129">
        <v>1.5</v>
      </c>
      <c r="L13" s="62"/>
      <c r="M13" s="61"/>
      <c r="N13" s="25"/>
      <c r="O13" s="53"/>
      <c r="P13" s="83"/>
      <c r="Q13" s="40"/>
      <c r="R13" s="62"/>
      <c r="S13" s="55"/>
      <c r="T13" s="55"/>
      <c r="U13" s="57"/>
      <c r="V13" s="151" t="s">
        <v>204</v>
      </c>
      <c r="W13" s="161">
        <v>40.6</v>
      </c>
      <c r="X13" s="142">
        <v>1.16</v>
      </c>
      <c r="Y13" s="161">
        <v>16.1</v>
      </c>
      <c r="Z13" s="145">
        <v>2.05</v>
      </c>
      <c r="AC13" s="17"/>
      <c r="AD13" s="187"/>
      <c r="AE13" s="188"/>
      <c r="AF13" s="189"/>
    </row>
    <row r="14" spans="1:32" ht="12.75" customHeight="1">
      <c r="A14" s="32"/>
      <c r="B14" s="27"/>
      <c r="C14" s="185"/>
      <c r="D14" s="68"/>
      <c r="G14" s="254" t="str">
        <f>"tf="&amp;$C$25</f>
        <v>tf=0.81</v>
      </c>
      <c r="I14" s="72"/>
      <c r="J14" s="64"/>
      <c r="L14" s="62"/>
      <c r="M14" s="66"/>
      <c r="N14" s="82"/>
      <c r="O14" s="67"/>
      <c r="P14" s="53"/>
      <c r="Q14" s="62"/>
      <c r="R14" s="62"/>
      <c r="S14" s="62"/>
      <c r="T14" s="62"/>
      <c r="U14" s="62"/>
      <c r="V14" s="151" t="s">
        <v>205</v>
      </c>
      <c r="W14" s="161">
        <v>40.6</v>
      </c>
      <c r="X14" s="142">
        <v>1.12</v>
      </c>
      <c r="Y14" s="161">
        <v>16</v>
      </c>
      <c r="Z14" s="145">
        <v>2.01</v>
      </c>
      <c r="AC14" s="17"/>
      <c r="AD14" s="17"/>
      <c r="AE14" s="17"/>
      <c r="AF14" s="17"/>
    </row>
    <row r="15" spans="1:32" ht="12.75" customHeight="1">
      <c r="A15" s="32"/>
      <c r="F15" s="27"/>
      <c r="G15" s="27"/>
      <c r="H15" s="242"/>
      <c r="I15" s="28"/>
      <c r="J15" s="64"/>
      <c r="K15" s="143"/>
      <c r="L15" s="62"/>
      <c r="M15" s="61"/>
      <c r="N15" s="109"/>
      <c r="O15" s="53"/>
      <c r="P15" s="53"/>
      <c r="Q15" s="40"/>
      <c r="R15" s="62"/>
      <c r="S15" s="55"/>
      <c r="T15" s="55"/>
      <c r="U15" s="57"/>
      <c r="V15" s="151" t="s">
        <v>206</v>
      </c>
      <c r="W15" s="161">
        <v>40.2</v>
      </c>
      <c r="X15" s="142">
        <v>1</v>
      </c>
      <c r="Y15" s="161">
        <v>15.9</v>
      </c>
      <c r="Z15" s="145">
        <v>1.81</v>
      </c>
      <c r="AC15" s="17"/>
      <c r="AD15" s="17"/>
      <c r="AE15" s="17"/>
      <c r="AF15" s="17"/>
    </row>
    <row r="16" spans="1:32" ht="12.75" customHeight="1">
      <c r="A16" s="32"/>
      <c r="F16" s="27"/>
      <c r="G16" s="27"/>
      <c r="H16" s="27"/>
      <c r="I16" s="28"/>
      <c r="J16" s="64"/>
      <c r="K16" s="76"/>
      <c r="L16" s="62"/>
      <c r="M16" s="66"/>
      <c r="N16" s="110"/>
      <c r="O16" s="53"/>
      <c r="P16" s="67"/>
      <c r="Q16" s="62"/>
      <c r="R16" s="62"/>
      <c r="S16" s="55"/>
      <c r="T16" s="55"/>
      <c r="U16" s="57"/>
      <c r="V16" s="151" t="s">
        <v>207</v>
      </c>
      <c r="W16" s="161">
        <v>39.8</v>
      </c>
      <c r="X16" s="141">
        <v>0.93</v>
      </c>
      <c r="Y16" s="161">
        <v>15.8</v>
      </c>
      <c r="Z16" s="145">
        <v>1.65</v>
      </c>
      <c r="AC16" s="17"/>
      <c r="AD16" s="187"/>
      <c r="AE16" s="188"/>
      <c r="AF16" s="189"/>
    </row>
    <row r="17" spans="1:32" ht="12.75" customHeight="1">
      <c r="A17" s="32"/>
      <c r="F17" s="27"/>
      <c r="G17" s="27"/>
      <c r="H17" s="27"/>
      <c r="I17" s="28"/>
      <c r="J17" s="78"/>
      <c r="K17" s="106"/>
      <c r="L17" s="73"/>
      <c r="M17" s="66"/>
      <c r="N17" s="110"/>
      <c r="O17" s="53"/>
      <c r="P17" s="67"/>
      <c r="Q17" s="62"/>
      <c r="R17" s="62"/>
      <c r="S17" s="75"/>
      <c r="T17" s="75"/>
      <c r="U17" s="57"/>
      <c r="V17" s="151" t="s">
        <v>208</v>
      </c>
      <c r="W17" s="161">
        <v>39.7</v>
      </c>
      <c r="X17" s="141">
        <v>0.83</v>
      </c>
      <c r="Y17" s="161">
        <v>15.8</v>
      </c>
      <c r="Z17" s="145">
        <v>1.58</v>
      </c>
      <c r="AC17" s="17"/>
      <c r="AD17" s="17"/>
      <c r="AE17" s="17"/>
      <c r="AF17" s="17"/>
    </row>
    <row r="18" spans="1:32" ht="12.75" customHeight="1">
      <c r="A18" s="32"/>
      <c r="F18" s="27"/>
      <c r="G18" s="27"/>
      <c r="H18" s="242" t="str">
        <f>"Dc="&amp;ROUND($C$35,2)</f>
        <v>Dc=20.02</v>
      </c>
      <c r="I18" s="28"/>
      <c r="J18" s="64"/>
      <c r="K18" s="134"/>
      <c r="L18" s="79"/>
      <c r="M18" s="61"/>
      <c r="N18" s="109"/>
      <c r="O18" s="53"/>
      <c r="P18" s="53"/>
      <c r="Q18" s="40"/>
      <c r="R18" s="40"/>
      <c r="S18" s="75"/>
      <c r="T18" s="75"/>
      <c r="U18" s="57"/>
      <c r="V18" s="151" t="s">
        <v>209</v>
      </c>
      <c r="W18" s="161">
        <v>39.4</v>
      </c>
      <c r="X18" s="141">
        <v>0.75</v>
      </c>
      <c r="Y18" s="161">
        <v>15.8</v>
      </c>
      <c r="Z18" s="145">
        <v>1.42</v>
      </c>
      <c r="AC18" s="17"/>
      <c r="AD18" s="17"/>
      <c r="AE18" s="17"/>
      <c r="AF18" s="17"/>
    </row>
    <row r="19" spans="1:32" ht="12.75" customHeight="1">
      <c r="A19" s="33" t="s">
        <v>154</v>
      </c>
      <c r="B19" s="27"/>
      <c r="C19" s="27"/>
      <c r="D19" s="27"/>
      <c r="F19" s="242" t="str">
        <f>"d="&amp;$C$22</f>
        <v>d=18.5</v>
      </c>
      <c r="G19" s="250"/>
      <c r="H19" s="247"/>
      <c r="I19" s="28"/>
      <c r="J19" s="64"/>
      <c r="K19" s="126"/>
      <c r="L19" s="126"/>
      <c r="M19" s="61"/>
      <c r="N19" s="80"/>
      <c r="O19" s="53"/>
      <c r="P19" s="53"/>
      <c r="Q19" s="81"/>
      <c r="R19" s="81"/>
      <c r="S19" s="57"/>
      <c r="T19" s="57"/>
      <c r="U19" s="81"/>
      <c r="V19" s="151" t="s">
        <v>210</v>
      </c>
      <c r="W19" s="161">
        <v>39</v>
      </c>
      <c r="X19" s="141">
        <v>0.65</v>
      </c>
      <c r="Y19" s="161">
        <v>15.8</v>
      </c>
      <c r="Z19" s="145">
        <v>1.22</v>
      </c>
      <c r="AC19" s="17"/>
      <c r="AD19" s="187"/>
      <c r="AE19" s="188"/>
      <c r="AF19" s="189"/>
    </row>
    <row r="20" spans="1:26" ht="12.75" customHeight="1">
      <c r="A20" s="32"/>
      <c r="B20" s="27"/>
      <c r="C20" s="27"/>
      <c r="D20" s="27"/>
      <c r="E20" s="27"/>
      <c r="F20" s="253" t="str">
        <f>"tw="&amp;$C$23</f>
        <v>tw=0.495</v>
      </c>
      <c r="G20" s="242"/>
      <c r="H20" s="241"/>
      <c r="I20" s="28"/>
      <c r="J20" s="40"/>
      <c r="K20" s="56"/>
      <c r="L20" s="62"/>
      <c r="M20" s="61"/>
      <c r="N20" s="82"/>
      <c r="O20" s="53"/>
      <c r="P20" s="53"/>
      <c r="Q20" s="81"/>
      <c r="R20" s="81"/>
      <c r="S20" s="40"/>
      <c r="T20" s="40"/>
      <c r="U20" s="17"/>
      <c r="V20" s="151" t="s">
        <v>211</v>
      </c>
      <c r="W20" s="161">
        <v>38.7</v>
      </c>
      <c r="X20" s="141">
        <v>0.65</v>
      </c>
      <c r="Y20" s="161">
        <v>15.8</v>
      </c>
      <c r="Z20" s="145">
        <v>1.07</v>
      </c>
    </row>
    <row r="21" spans="1:26" ht="12.75" customHeight="1">
      <c r="A21" s="158" t="str">
        <f>"Member Properties for "&amp;$C$9&amp;":"</f>
        <v>Member Properties for W18X71:</v>
      </c>
      <c r="B21" s="27"/>
      <c r="C21" s="27"/>
      <c r="D21" s="27"/>
      <c r="E21" s="27"/>
      <c r="F21" s="27"/>
      <c r="G21" s="245"/>
      <c r="H21" s="242"/>
      <c r="I21" s="72"/>
      <c r="J21" s="40"/>
      <c r="K21" s="83"/>
      <c r="L21" s="41"/>
      <c r="M21" s="40"/>
      <c r="N21" s="40"/>
      <c r="O21" s="53"/>
      <c r="P21" s="40"/>
      <c r="Q21" s="40"/>
      <c r="R21" s="40"/>
      <c r="S21" s="27"/>
      <c r="T21" s="27"/>
      <c r="U21" s="43"/>
      <c r="V21" s="151" t="s">
        <v>212</v>
      </c>
      <c r="W21" s="161">
        <v>41.6</v>
      </c>
      <c r="X21" s="142">
        <v>1.42</v>
      </c>
      <c r="Y21" s="161">
        <v>12.4</v>
      </c>
      <c r="Z21" s="145">
        <v>2.52</v>
      </c>
    </row>
    <row r="22" spans="1:26" ht="12.75" customHeight="1">
      <c r="A22" s="32"/>
      <c r="B22" s="30" t="s">
        <v>1442</v>
      </c>
      <c r="C22" s="178">
        <f>VLOOKUP($C$9,$V$5:$Z$335,2,FALSE)</f>
        <v>18.5</v>
      </c>
      <c r="D22" s="68" t="s">
        <v>158</v>
      </c>
      <c r="E22" s="27"/>
      <c r="F22" s="27"/>
      <c r="G22" s="27"/>
      <c r="H22" s="241"/>
      <c r="I22" s="85"/>
      <c r="J22" s="40"/>
      <c r="K22" s="83"/>
      <c r="L22" s="41"/>
      <c r="M22" s="40"/>
      <c r="N22" s="109"/>
      <c r="O22" s="53"/>
      <c r="P22" s="40"/>
      <c r="Q22" s="40"/>
      <c r="R22" s="40"/>
      <c r="S22" s="27"/>
      <c r="T22" s="27"/>
      <c r="U22" s="43"/>
      <c r="V22" s="151" t="s">
        <v>213</v>
      </c>
      <c r="W22" s="161">
        <v>40.8</v>
      </c>
      <c r="X22" s="142">
        <v>1.22</v>
      </c>
      <c r="Y22" s="161">
        <v>12.2</v>
      </c>
      <c r="Z22" s="145">
        <v>2.13</v>
      </c>
    </row>
    <row r="23" spans="1:26" ht="12.75" customHeight="1">
      <c r="A23" s="32"/>
      <c r="B23" s="30" t="s">
        <v>1445</v>
      </c>
      <c r="C23" s="179">
        <f>VLOOKUP($C$9,$V$5:$Z$335,3,FALSE)</f>
        <v>0.495</v>
      </c>
      <c r="D23" s="68" t="s">
        <v>158</v>
      </c>
      <c r="E23" s="27"/>
      <c r="F23" s="251" t="str">
        <f>"                      bf="&amp;$C$24</f>
        <v>                      bf=7.64</v>
      </c>
      <c r="G23" s="27"/>
      <c r="H23" s="241"/>
      <c r="I23" s="85"/>
      <c r="J23" s="64"/>
      <c r="K23" s="83"/>
      <c r="L23" s="41"/>
      <c r="M23" s="40"/>
      <c r="N23" s="109"/>
      <c r="O23" s="53"/>
      <c r="P23" s="40"/>
      <c r="Q23" s="40"/>
      <c r="R23" s="40"/>
      <c r="S23" s="47"/>
      <c r="T23" s="47"/>
      <c r="U23" s="43"/>
      <c r="V23" s="151" t="s">
        <v>214</v>
      </c>
      <c r="W23" s="161">
        <v>40.8</v>
      </c>
      <c r="X23" s="142">
        <v>1.18</v>
      </c>
      <c r="Y23" s="161">
        <v>12.1</v>
      </c>
      <c r="Z23" s="145">
        <v>2.13</v>
      </c>
    </row>
    <row r="24" spans="1:26" ht="12.75" customHeight="1">
      <c r="A24" s="32"/>
      <c r="B24" s="30" t="s">
        <v>1443</v>
      </c>
      <c r="C24" s="180">
        <f>VLOOKUP($C$9,$V$5:$Z$335,4,FALSE)</f>
        <v>7.64</v>
      </c>
      <c r="D24" s="68" t="s">
        <v>158</v>
      </c>
      <c r="E24" s="27"/>
      <c r="F24" s="27"/>
      <c r="G24" s="27"/>
      <c r="H24" s="252"/>
      <c r="I24" s="85"/>
      <c r="J24" s="64"/>
      <c r="K24" s="83"/>
      <c r="L24" s="41"/>
      <c r="M24" s="40"/>
      <c r="N24" s="109"/>
      <c r="O24" s="53"/>
      <c r="P24" s="40"/>
      <c r="Q24" s="40"/>
      <c r="R24" s="40"/>
      <c r="S24" s="47"/>
      <c r="T24" s="47"/>
      <c r="U24" s="43"/>
      <c r="V24" s="151" t="s">
        <v>215</v>
      </c>
      <c r="W24" s="161">
        <v>40.4</v>
      </c>
      <c r="X24" s="142">
        <v>1.06</v>
      </c>
      <c r="Y24" s="161">
        <v>12</v>
      </c>
      <c r="Z24" s="145">
        <v>1.93</v>
      </c>
    </row>
    <row r="25" spans="1:26" ht="12.75" customHeight="1">
      <c r="A25" s="183"/>
      <c r="B25" s="30" t="s">
        <v>1444</v>
      </c>
      <c r="C25" s="181">
        <f>VLOOKUP($C$9,$V$5:$Z$335,5,FALSE)</f>
        <v>0.81</v>
      </c>
      <c r="D25" s="68" t="s">
        <v>158</v>
      </c>
      <c r="E25" s="27"/>
      <c r="F25" s="27"/>
      <c r="G25" s="27"/>
      <c r="H25" s="27"/>
      <c r="I25" s="85"/>
      <c r="J25" s="64"/>
      <c r="K25" s="83"/>
      <c r="L25" s="41"/>
      <c r="M25" s="40"/>
      <c r="N25" s="40"/>
      <c r="O25" s="53"/>
      <c r="P25" s="40"/>
      <c r="Q25" s="40"/>
      <c r="R25" s="40"/>
      <c r="S25" s="27"/>
      <c r="T25" s="27"/>
      <c r="U25" s="43"/>
      <c r="V25" s="151" t="s">
        <v>216</v>
      </c>
      <c r="W25" s="161">
        <v>40.2</v>
      </c>
      <c r="X25" s="142">
        <v>1.03</v>
      </c>
      <c r="Y25" s="161">
        <v>12</v>
      </c>
      <c r="Z25" s="145">
        <v>1.81</v>
      </c>
    </row>
    <row r="26" spans="1:26" s="120" customFormat="1" ht="12.75" customHeight="1">
      <c r="A26" s="183"/>
      <c r="I26" s="123"/>
      <c r="J26" s="114"/>
      <c r="K26" s="115"/>
      <c r="L26" s="116"/>
      <c r="M26" s="114"/>
      <c r="N26" s="114"/>
      <c r="O26" s="117"/>
      <c r="P26" s="114"/>
      <c r="Q26" s="114"/>
      <c r="R26" s="114"/>
      <c r="S26" s="118"/>
      <c r="T26" s="118"/>
      <c r="U26" s="119"/>
      <c r="V26" s="151" t="s">
        <v>217</v>
      </c>
      <c r="W26" s="161">
        <v>40</v>
      </c>
      <c r="X26" s="141">
        <v>0.96</v>
      </c>
      <c r="Y26" s="161">
        <v>11.9</v>
      </c>
      <c r="Z26" s="145">
        <v>1.73</v>
      </c>
    </row>
    <row r="27" spans="1:26" ht="12.75" customHeight="1">
      <c r="A27" s="158" t="s">
        <v>191</v>
      </c>
      <c r="B27" s="27"/>
      <c r="C27" s="27"/>
      <c r="D27" s="27"/>
      <c r="E27" s="27"/>
      <c r="F27" s="27"/>
      <c r="G27" s="27"/>
      <c r="H27" s="27"/>
      <c r="I27" s="28"/>
      <c r="J27" s="40" t="s">
        <v>142</v>
      </c>
      <c r="K27" s="90"/>
      <c r="L27" s="41"/>
      <c r="M27" s="40"/>
      <c r="N27" s="40"/>
      <c r="O27" s="53"/>
      <c r="P27" s="40"/>
      <c r="Q27" s="40"/>
      <c r="R27" s="40"/>
      <c r="S27" s="91"/>
      <c r="T27" s="91"/>
      <c r="U27" s="43"/>
      <c r="V27" s="151" t="s">
        <v>218</v>
      </c>
      <c r="W27" s="161">
        <v>39.7</v>
      </c>
      <c r="X27" s="141">
        <v>0.83</v>
      </c>
      <c r="Y27" s="161">
        <v>11.9</v>
      </c>
      <c r="Z27" s="145">
        <v>1.58</v>
      </c>
    </row>
    <row r="28" spans="1:26" ht="12.75" customHeight="1">
      <c r="A28" s="32"/>
      <c r="B28" s="84" t="s">
        <v>164</v>
      </c>
      <c r="C28" s="154">
        <f>$N$3</f>
        <v>1</v>
      </c>
      <c r="D28" s="89"/>
      <c r="E28" s="264" t="s">
        <v>1526</v>
      </c>
      <c r="F28" s="27"/>
      <c r="G28" s="77"/>
      <c r="H28" s="27"/>
      <c r="I28" s="92"/>
      <c r="J28" s="64"/>
      <c r="K28" s="93"/>
      <c r="L28" s="61"/>
      <c r="M28" s="82"/>
      <c r="N28" s="53"/>
      <c r="O28" s="53"/>
      <c r="P28" s="40"/>
      <c r="Q28" s="40"/>
      <c r="R28" s="40"/>
      <c r="S28" s="57"/>
      <c r="T28" s="57"/>
      <c r="U28" s="43"/>
      <c r="V28" s="151" t="s">
        <v>219</v>
      </c>
      <c r="W28" s="161">
        <v>39.4</v>
      </c>
      <c r="X28" s="141">
        <v>0.75</v>
      </c>
      <c r="Y28" s="161">
        <v>11.8</v>
      </c>
      <c r="Z28" s="145">
        <v>1.42</v>
      </c>
    </row>
    <row r="29" spans="1:26" ht="12.75" customHeight="1">
      <c r="A29" s="32"/>
      <c r="B29" s="88" t="s">
        <v>4</v>
      </c>
      <c r="C29" s="155">
        <f>$N$4</f>
        <v>1.0219686721046701</v>
      </c>
      <c r="D29" s="70"/>
      <c r="E29" s="104" t="s">
        <v>140</v>
      </c>
      <c r="F29" s="27"/>
      <c r="G29" s="77"/>
      <c r="H29" s="27"/>
      <c r="I29" s="28"/>
      <c r="J29" s="40"/>
      <c r="K29" s="94"/>
      <c r="L29" s="61"/>
      <c r="M29" s="82"/>
      <c r="N29" s="53"/>
      <c r="O29" s="53"/>
      <c r="P29" s="40"/>
      <c r="Q29" s="40"/>
      <c r="R29" s="40"/>
      <c r="S29" s="27"/>
      <c r="T29" s="27"/>
      <c r="U29" s="43"/>
      <c r="V29" s="151" t="s">
        <v>220</v>
      </c>
      <c r="W29" s="161">
        <v>39</v>
      </c>
      <c r="X29" s="141">
        <v>0.65</v>
      </c>
      <c r="Y29" s="161">
        <v>11.8</v>
      </c>
      <c r="Z29" s="145">
        <v>1.2</v>
      </c>
    </row>
    <row r="30" spans="1:26" ht="12.75" customHeight="1">
      <c r="A30" s="32"/>
      <c r="B30" s="88" t="s">
        <v>5</v>
      </c>
      <c r="C30" s="156">
        <f>$N$5</f>
        <v>0.5109843360523351</v>
      </c>
      <c r="D30" s="70" t="s">
        <v>158</v>
      </c>
      <c r="E30" s="104" t="s">
        <v>1465</v>
      </c>
      <c r="F30" s="77"/>
      <c r="G30" s="77"/>
      <c r="I30" s="28"/>
      <c r="J30" s="64"/>
      <c r="K30" s="95"/>
      <c r="L30" s="61"/>
      <c r="M30" s="82"/>
      <c r="N30" s="53"/>
      <c r="O30" s="53"/>
      <c r="P30" s="40"/>
      <c r="Q30" s="40"/>
      <c r="R30" s="40"/>
      <c r="S30" s="91"/>
      <c r="T30" s="91"/>
      <c r="U30" s="43"/>
      <c r="V30" s="151" t="s">
        <v>221</v>
      </c>
      <c r="W30" s="161">
        <v>38.6</v>
      </c>
      <c r="X30" s="141">
        <v>0.65</v>
      </c>
      <c r="Y30" s="161">
        <v>11.8</v>
      </c>
      <c r="Z30" s="145">
        <v>1.03</v>
      </c>
    </row>
    <row r="31" spans="1:26" ht="12.75" customHeight="1">
      <c r="A31" s="121"/>
      <c r="B31" s="146" t="s">
        <v>6</v>
      </c>
      <c r="C31" s="86">
        <f>$N$6</f>
        <v>56</v>
      </c>
      <c r="D31" s="70" t="s">
        <v>144</v>
      </c>
      <c r="E31" s="147" t="s">
        <v>8</v>
      </c>
      <c r="F31" s="77"/>
      <c r="G31" s="122"/>
      <c r="I31" s="28"/>
      <c r="J31" s="64"/>
      <c r="K31" s="53"/>
      <c r="L31" s="96"/>
      <c r="M31" s="82"/>
      <c r="N31" s="53"/>
      <c r="O31" s="53"/>
      <c r="P31" s="40"/>
      <c r="Q31" s="40"/>
      <c r="R31" s="40"/>
      <c r="S31" s="91"/>
      <c r="T31" s="91"/>
      <c r="U31" s="43"/>
      <c r="V31" s="151" t="s">
        <v>222</v>
      </c>
      <c r="W31" s="161">
        <v>38.2</v>
      </c>
      <c r="X31" s="141">
        <v>0.63</v>
      </c>
      <c r="Y31" s="161">
        <v>11.8</v>
      </c>
      <c r="Z31" s="162">
        <v>0.83</v>
      </c>
    </row>
    <row r="32" spans="1:26" ht="12.75" customHeight="1">
      <c r="A32" s="32"/>
      <c r="B32" s="88" t="s">
        <v>7</v>
      </c>
      <c r="C32" s="157">
        <f>$N$7</f>
        <v>2.38459356824423</v>
      </c>
      <c r="D32" s="70" t="s">
        <v>143</v>
      </c>
      <c r="E32" s="148" t="s">
        <v>9</v>
      </c>
      <c r="F32" s="77"/>
      <c r="G32" s="27"/>
      <c r="H32" s="27"/>
      <c r="I32" s="92"/>
      <c r="J32" s="64"/>
      <c r="K32" s="83"/>
      <c r="L32" s="97"/>
      <c r="M32" s="82"/>
      <c r="N32" s="53"/>
      <c r="O32" s="53"/>
      <c r="P32" s="40"/>
      <c r="Q32" s="40"/>
      <c r="R32" s="40"/>
      <c r="S32" s="27"/>
      <c r="T32" s="27"/>
      <c r="U32" s="43"/>
      <c r="V32" s="151" t="s">
        <v>223</v>
      </c>
      <c r="W32" s="161">
        <v>42.6</v>
      </c>
      <c r="X32" s="142">
        <v>2.38</v>
      </c>
      <c r="Y32" s="161">
        <v>18</v>
      </c>
      <c r="Z32" s="145">
        <v>4.29</v>
      </c>
    </row>
    <row r="33" spans="1:26" ht="12.75" customHeight="1">
      <c r="A33" s="32"/>
      <c r="B33" s="27"/>
      <c r="C33" s="27"/>
      <c r="D33" s="68"/>
      <c r="E33" s="27"/>
      <c r="F33" s="122"/>
      <c r="G33" s="27"/>
      <c r="H33" s="27"/>
      <c r="I33" s="28"/>
      <c r="J33" s="64"/>
      <c r="K33" s="83"/>
      <c r="L33" s="97"/>
      <c r="M33" s="82"/>
      <c r="N33" s="53"/>
      <c r="O33" s="53"/>
      <c r="P33" s="40"/>
      <c r="Q33" s="40"/>
      <c r="R33" s="40"/>
      <c r="S33" s="47"/>
      <c r="T33" s="47"/>
      <c r="U33" s="43"/>
      <c r="V33" s="151" t="s">
        <v>224</v>
      </c>
      <c r="W33" s="161">
        <v>41.1</v>
      </c>
      <c r="X33" s="142">
        <v>1.97</v>
      </c>
      <c r="Y33" s="161">
        <v>17.6</v>
      </c>
      <c r="Z33" s="145">
        <v>3.54</v>
      </c>
    </row>
    <row r="34" spans="1:26" ht="12.75" customHeight="1">
      <c r="A34" s="158" t="s">
        <v>1</v>
      </c>
      <c r="B34" s="30"/>
      <c r="C34" s="82"/>
      <c r="D34" s="68"/>
      <c r="E34" s="87"/>
      <c r="F34" s="27"/>
      <c r="G34" s="27"/>
      <c r="H34" s="74"/>
      <c r="I34" s="92"/>
      <c r="J34" s="27"/>
      <c r="K34" s="93"/>
      <c r="L34" s="61"/>
      <c r="M34" s="25"/>
      <c r="N34" s="99"/>
      <c r="O34" s="53"/>
      <c r="P34" s="40"/>
      <c r="Q34" s="40"/>
      <c r="R34" s="40"/>
      <c r="S34" s="27"/>
      <c r="T34" s="27"/>
      <c r="U34" s="43"/>
      <c r="V34" s="151" t="s">
        <v>225</v>
      </c>
      <c r="W34" s="161">
        <v>39.8</v>
      </c>
      <c r="X34" s="142">
        <v>1.61</v>
      </c>
      <c r="Y34" s="161">
        <v>17.2</v>
      </c>
      <c r="Z34" s="145">
        <v>2.91</v>
      </c>
    </row>
    <row r="35" spans="1:26" ht="12.75" customHeight="1">
      <c r="A35" s="32"/>
      <c r="B35" s="30" t="s">
        <v>10</v>
      </c>
      <c r="C35" s="178">
        <f>$N$8</f>
        <v>20.01548400613885</v>
      </c>
      <c r="D35" s="68" t="s">
        <v>158</v>
      </c>
      <c r="E35" s="104" t="s">
        <v>1533</v>
      </c>
      <c r="F35" s="27"/>
      <c r="G35" s="27"/>
      <c r="H35" s="74"/>
      <c r="I35" s="23"/>
      <c r="J35" s="40"/>
      <c r="K35" s="83"/>
      <c r="L35" s="61"/>
      <c r="M35" s="25"/>
      <c r="N35" s="99"/>
      <c r="O35" s="53"/>
      <c r="P35" s="40"/>
      <c r="Q35" s="40"/>
      <c r="R35" s="40"/>
      <c r="S35" s="91"/>
      <c r="T35" s="91"/>
      <c r="U35" s="43"/>
      <c r="V35" s="151" t="s">
        <v>226</v>
      </c>
      <c r="W35" s="161">
        <v>39.3</v>
      </c>
      <c r="X35" s="142">
        <v>1.5</v>
      </c>
      <c r="Y35" s="161">
        <v>17.1</v>
      </c>
      <c r="Z35" s="145">
        <v>2.68</v>
      </c>
    </row>
    <row r="36" spans="1:26" ht="12.75" customHeight="1">
      <c r="A36" s="32"/>
      <c r="B36" s="88" t="s">
        <v>181</v>
      </c>
      <c r="C36" s="86">
        <f>$N$9</f>
        <v>32.95123479538335</v>
      </c>
      <c r="D36" s="113" t="s">
        <v>183</v>
      </c>
      <c r="E36" s="87" t="s">
        <v>189</v>
      </c>
      <c r="F36" s="27"/>
      <c r="G36" s="27"/>
      <c r="H36" s="74"/>
      <c r="I36" s="24"/>
      <c r="J36" s="40"/>
      <c r="K36" s="103"/>
      <c r="L36" s="61"/>
      <c r="M36" s="82"/>
      <c r="N36" s="53"/>
      <c r="O36" s="53"/>
      <c r="P36" s="40"/>
      <c r="Q36" s="40"/>
      <c r="R36" s="40"/>
      <c r="S36" s="47"/>
      <c r="T36" s="47"/>
      <c r="U36" s="43"/>
      <c r="V36" s="151" t="s">
        <v>227</v>
      </c>
      <c r="W36" s="161">
        <v>38.9</v>
      </c>
      <c r="X36" s="142">
        <v>1.36</v>
      </c>
      <c r="Y36" s="161">
        <v>17</v>
      </c>
      <c r="Z36" s="145">
        <v>2.44</v>
      </c>
    </row>
    <row r="37" spans="1:26" ht="12.75" customHeight="1">
      <c r="A37" s="32"/>
      <c r="B37" s="88" t="s">
        <v>188</v>
      </c>
      <c r="C37" s="157">
        <f>$N$10</f>
        <v>12.814369087093525</v>
      </c>
      <c r="D37" s="89" t="s">
        <v>186</v>
      </c>
      <c r="E37" s="87" t="s">
        <v>190</v>
      </c>
      <c r="F37" s="27"/>
      <c r="G37" s="27"/>
      <c r="H37" s="122"/>
      <c r="I37" s="28"/>
      <c r="J37" s="40"/>
      <c r="K37" s="40"/>
      <c r="L37" s="61"/>
      <c r="M37" s="82"/>
      <c r="N37" s="53"/>
      <c r="O37" s="53"/>
      <c r="P37" s="40"/>
      <c r="Q37" s="40"/>
      <c r="R37" s="40"/>
      <c r="S37" s="27"/>
      <c r="T37" s="27"/>
      <c r="U37" s="43"/>
      <c r="V37" s="151" t="s">
        <v>228</v>
      </c>
      <c r="W37" s="161">
        <v>38.4</v>
      </c>
      <c r="X37" s="142">
        <v>1.22</v>
      </c>
      <c r="Y37" s="161">
        <v>16.8</v>
      </c>
      <c r="Z37" s="145">
        <v>2.2</v>
      </c>
    </row>
    <row r="38" spans="1:26" ht="12.75" customHeight="1">
      <c r="A38" s="29"/>
      <c r="B38" s="30"/>
      <c r="C38" s="133"/>
      <c r="D38" s="89"/>
      <c r="E38" s="26"/>
      <c r="F38" s="27"/>
      <c r="G38" s="27"/>
      <c r="H38" s="27"/>
      <c r="I38" s="28"/>
      <c r="J38" s="104"/>
      <c r="K38" s="40"/>
      <c r="L38" s="61"/>
      <c r="M38" s="25"/>
      <c r="N38" s="99"/>
      <c r="O38" s="53"/>
      <c r="P38" s="40"/>
      <c r="Q38" s="40"/>
      <c r="R38" s="40"/>
      <c r="S38" s="91"/>
      <c r="T38" s="91"/>
      <c r="U38" s="43"/>
      <c r="V38" s="151" t="s">
        <v>229</v>
      </c>
      <c r="W38" s="161">
        <v>38</v>
      </c>
      <c r="X38" s="142">
        <v>1.12</v>
      </c>
      <c r="Y38" s="161">
        <v>16.7</v>
      </c>
      <c r="Z38" s="145">
        <v>2.01</v>
      </c>
    </row>
    <row r="39" spans="1:26" ht="12.75" customHeight="1">
      <c r="A39" s="158" t="s">
        <v>192</v>
      </c>
      <c r="B39" s="100"/>
      <c r="C39" s="80"/>
      <c r="D39" s="89"/>
      <c r="E39" s="87" t="s">
        <v>0</v>
      </c>
      <c r="F39" s="101"/>
      <c r="G39" s="27"/>
      <c r="H39" s="74"/>
      <c r="I39" s="28"/>
      <c r="J39" s="26"/>
      <c r="K39" s="40"/>
      <c r="L39" s="61"/>
      <c r="M39" s="25"/>
      <c r="N39" s="99"/>
      <c r="O39" s="53"/>
      <c r="P39" s="40"/>
      <c r="Q39" s="40"/>
      <c r="R39" s="40"/>
      <c r="S39" s="47"/>
      <c r="T39" s="47"/>
      <c r="U39" s="43"/>
      <c r="V39" s="151" t="s">
        <v>230</v>
      </c>
      <c r="W39" s="161">
        <v>37.7</v>
      </c>
      <c r="X39" s="142">
        <v>1.02</v>
      </c>
      <c r="Y39" s="161">
        <v>16.6</v>
      </c>
      <c r="Z39" s="145">
        <v>1.85</v>
      </c>
    </row>
    <row r="40" spans="1:26" ht="12.75" customHeight="1">
      <c r="A40" s="32"/>
      <c r="B40" s="30" t="s">
        <v>1446</v>
      </c>
      <c r="C40" s="178">
        <f>$N$11</f>
        <v>68.61393734420935</v>
      </c>
      <c r="D40" s="70" t="s">
        <v>158</v>
      </c>
      <c r="E40" s="87" t="s">
        <v>1470</v>
      </c>
      <c r="F40" s="31"/>
      <c r="G40" s="27"/>
      <c r="H40" s="27"/>
      <c r="I40" s="28"/>
      <c r="J40" s="104"/>
      <c r="K40" s="105"/>
      <c r="L40" s="41"/>
      <c r="M40" s="40"/>
      <c r="N40" s="106"/>
      <c r="O40" s="40"/>
      <c r="P40" s="40"/>
      <c r="Q40" s="40"/>
      <c r="R40" s="40"/>
      <c r="S40" s="91"/>
      <c r="T40" s="91"/>
      <c r="U40" s="43"/>
      <c r="V40" s="151" t="s">
        <v>231</v>
      </c>
      <c r="W40" s="161">
        <v>37.3</v>
      </c>
      <c r="X40" s="141">
        <v>0.945</v>
      </c>
      <c r="Y40" s="161">
        <v>16.7</v>
      </c>
      <c r="Z40" s="145">
        <v>1.68</v>
      </c>
    </row>
    <row r="41" spans="1:26" ht="12.75" customHeight="1">
      <c r="A41" s="32"/>
      <c r="B41" s="88" t="s">
        <v>188</v>
      </c>
      <c r="C41" s="182">
        <f>$N$12</f>
        <v>13.63469614024285</v>
      </c>
      <c r="D41" s="89" t="s">
        <v>186</v>
      </c>
      <c r="E41" s="104" t="s">
        <v>1447</v>
      </c>
      <c r="F41" s="27"/>
      <c r="G41" s="101"/>
      <c r="H41" s="27"/>
      <c r="I41" s="28"/>
      <c r="J41" s="104"/>
      <c r="K41" s="105"/>
      <c r="L41" s="41"/>
      <c r="M41" s="40"/>
      <c r="N41" s="106"/>
      <c r="O41" s="40"/>
      <c r="P41" s="40"/>
      <c r="Q41" s="40"/>
      <c r="R41" s="40"/>
      <c r="S41" s="27"/>
      <c r="T41" s="27"/>
      <c r="U41" s="43"/>
      <c r="V41" s="151" t="s">
        <v>232</v>
      </c>
      <c r="W41" s="161">
        <v>37.1</v>
      </c>
      <c r="X41" s="141">
        <v>0.885</v>
      </c>
      <c r="Y41" s="161">
        <v>16.6</v>
      </c>
      <c r="Z41" s="145">
        <v>1.57</v>
      </c>
    </row>
    <row r="42" spans="1:26" ht="12.75" customHeight="1">
      <c r="A42" s="32"/>
      <c r="H42" s="27"/>
      <c r="I42" s="28"/>
      <c r="J42" s="104"/>
      <c r="K42" s="105"/>
      <c r="L42" s="41"/>
      <c r="M42" s="40"/>
      <c r="N42" s="106"/>
      <c r="O42" s="40"/>
      <c r="P42" s="40"/>
      <c r="Q42" s="40"/>
      <c r="R42" s="40"/>
      <c r="S42" s="47"/>
      <c r="T42" s="47"/>
      <c r="U42" s="43"/>
      <c r="V42" s="151" t="s">
        <v>233</v>
      </c>
      <c r="W42" s="161">
        <v>36.9</v>
      </c>
      <c r="X42" s="141">
        <v>0.84</v>
      </c>
      <c r="Y42" s="161">
        <v>16.6</v>
      </c>
      <c r="Z42" s="145">
        <v>1.44</v>
      </c>
    </row>
    <row r="43" spans="1:26" ht="12.75" customHeight="1">
      <c r="A43" s="32"/>
      <c r="H43" s="74"/>
      <c r="I43" s="28"/>
      <c r="J43" s="104"/>
      <c r="K43" s="40"/>
      <c r="L43" s="40"/>
      <c r="M43" s="57"/>
      <c r="N43" s="57"/>
      <c r="O43" s="57"/>
      <c r="P43" s="40"/>
      <c r="Q43" s="40"/>
      <c r="R43" s="40"/>
      <c r="S43" s="27"/>
      <c r="T43" s="27"/>
      <c r="U43" s="43"/>
      <c r="V43" s="151" t="s">
        <v>234</v>
      </c>
      <c r="W43" s="161">
        <v>36.7</v>
      </c>
      <c r="X43" s="141">
        <v>0.8</v>
      </c>
      <c r="Y43" s="161">
        <v>16.5</v>
      </c>
      <c r="Z43" s="145">
        <v>1.35</v>
      </c>
    </row>
    <row r="44" spans="1:26" ht="12.75" customHeight="1">
      <c r="A44" s="33" t="s">
        <v>1537</v>
      </c>
      <c r="B44" s="267"/>
      <c r="C44" s="267"/>
      <c r="D44" s="267"/>
      <c r="E44" s="267"/>
      <c r="F44" s="267"/>
      <c r="G44" s="267"/>
      <c r="H44" s="270"/>
      <c r="I44" s="269"/>
      <c r="J44" s="104"/>
      <c r="K44" s="40"/>
      <c r="L44" s="40"/>
      <c r="M44" s="25"/>
      <c r="N44" s="83"/>
      <c r="O44" s="57"/>
      <c r="P44" s="40"/>
      <c r="Q44" s="40"/>
      <c r="R44" s="40"/>
      <c r="S44" s="91"/>
      <c r="T44" s="91"/>
      <c r="U44" s="43"/>
      <c r="V44" s="151" t="s">
        <v>235</v>
      </c>
      <c r="W44" s="161">
        <v>36.5</v>
      </c>
      <c r="X44" s="141">
        <v>0.76</v>
      </c>
      <c r="Y44" s="161">
        <v>16.5</v>
      </c>
      <c r="Z44" s="145">
        <v>1.26</v>
      </c>
    </row>
    <row r="45" spans="1:26" ht="12.75" customHeight="1">
      <c r="A45" s="274"/>
      <c r="B45" s="267"/>
      <c r="C45" s="267"/>
      <c r="D45" s="267"/>
      <c r="E45" s="267"/>
      <c r="F45" s="267"/>
      <c r="G45" s="267"/>
      <c r="H45" s="271"/>
      <c r="I45" s="269"/>
      <c r="J45" s="104"/>
      <c r="K45" s="40"/>
      <c r="L45" s="40"/>
      <c r="M45" s="25"/>
      <c r="N45" s="83"/>
      <c r="O45" s="57"/>
      <c r="P45" s="40"/>
      <c r="Q45" s="40"/>
      <c r="R45" s="40"/>
      <c r="S45" s="27"/>
      <c r="T45" s="27"/>
      <c r="U45" s="43"/>
      <c r="V45" s="151" t="s">
        <v>236</v>
      </c>
      <c r="W45" s="161">
        <v>37.4</v>
      </c>
      <c r="X45" s="141">
        <v>0.96</v>
      </c>
      <c r="Y45" s="161">
        <v>12.2</v>
      </c>
      <c r="Z45" s="145">
        <v>1.73</v>
      </c>
    </row>
    <row r="46" spans="1:26" ht="12.75" customHeight="1">
      <c r="A46" s="274"/>
      <c r="B46" s="267"/>
      <c r="C46" s="267"/>
      <c r="D46" s="267"/>
      <c r="E46" s="267"/>
      <c r="F46" s="267"/>
      <c r="G46" s="267"/>
      <c r="H46" s="271"/>
      <c r="I46" s="269"/>
      <c r="J46" s="104"/>
      <c r="K46" s="40"/>
      <c r="L46" s="40"/>
      <c r="M46" s="25"/>
      <c r="N46" s="83"/>
      <c r="O46" s="57"/>
      <c r="P46" s="40"/>
      <c r="Q46" s="40"/>
      <c r="R46" s="40"/>
      <c r="S46" s="91"/>
      <c r="T46" s="91"/>
      <c r="U46" s="43"/>
      <c r="V46" s="151" t="s">
        <v>237</v>
      </c>
      <c r="W46" s="161">
        <v>37.1</v>
      </c>
      <c r="X46" s="141">
        <v>0.87</v>
      </c>
      <c r="Y46" s="161">
        <v>12.1</v>
      </c>
      <c r="Z46" s="145">
        <v>1.57</v>
      </c>
    </row>
    <row r="47" spans="1:26" ht="12.75" customHeight="1">
      <c r="A47" s="274"/>
      <c r="B47" s="267"/>
      <c r="C47" s="267"/>
      <c r="D47" s="267"/>
      <c r="E47" s="267"/>
      <c r="F47" s="267"/>
      <c r="G47" s="267"/>
      <c r="H47" s="267"/>
      <c r="I47" s="269"/>
      <c r="J47" s="107"/>
      <c r="K47" s="40"/>
      <c r="L47" s="40"/>
      <c r="M47" s="25"/>
      <c r="N47" s="83"/>
      <c r="O47" s="57"/>
      <c r="P47" s="40"/>
      <c r="Q47" s="40"/>
      <c r="R47" s="40"/>
      <c r="S47" s="27"/>
      <c r="T47" s="27"/>
      <c r="U47" s="43"/>
      <c r="V47" s="151" t="s">
        <v>238</v>
      </c>
      <c r="W47" s="161">
        <v>36.7</v>
      </c>
      <c r="X47" s="141">
        <v>0.83</v>
      </c>
      <c r="Y47" s="161">
        <v>12.2</v>
      </c>
      <c r="Z47" s="145">
        <v>1.36</v>
      </c>
    </row>
    <row r="48" spans="1:26" ht="12.75" customHeight="1">
      <c r="A48" s="274"/>
      <c r="B48" s="267"/>
      <c r="C48" s="267"/>
      <c r="D48" s="267"/>
      <c r="E48" s="267"/>
      <c r="F48" s="267"/>
      <c r="G48" s="267"/>
      <c r="H48" s="267"/>
      <c r="I48" s="269"/>
      <c r="J48" s="107"/>
      <c r="K48" s="40"/>
      <c r="L48" s="40"/>
      <c r="M48" s="25"/>
      <c r="N48" s="83"/>
      <c r="O48" s="57"/>
      <c r="P48" s="40"/>
      <c r="Q48" s="40"/>
      <c r="R48" s="40"/>
      <c r="S48" s="27"/>
      <c r="T48" s="27"/>
      <c r="U48" s="43"/>
      <c r="V48" s="151" t="s">
        <v>239</v>
      </c>
      <c r="W48" s="161">
        <v>36.5</v>
      </c>
      <c r="X48" s="141">
        <v>0.765</v>
      </c>
      <c r="Y48" s="161">
        <v>12.1</v>
      </c>
      <c r="Z48" s="145">
        <v>1.26</v>
      </c>
    </row>
    <row r="49" spans="1:26" ht="12.75" customHeight="1">
      <c r="A49" s="274"/>
      <c r="B49" s="267"/>
      <c r="C49" s="267"/>
      <c r="D49" s="267"/>
      <c r="E49" s="267"/>
      <c r="F49" s="267"/>
      <c r="G49" s="267"/>
      <c r="H49" s="267"/>
      <c r="I49" s="269"/>
      <c r="J49" s="107"/>
      <c r="K49" s="40"/>
      <c r="L49" s="40"/>
      <c r="M49" s="25"/>
      <c r="N49" s="83"/>
      <c r="O49" s="57"/>
      <c r="P49" s="40"/>
      <c r="Q49" s="40"/>
      <c r="R49" s="40"/>
      <c r="S49" s="91"/>
      <c r="T49" s="91"/>
      <c r="U49" s="43"/>
      <c r="V49" s="151" t="s">
        <v>240</v>
      </c>
      <c r="W49" s="161">
        <v>36.3</v>
      </c>
      <c r="X49" s="141">
        <v>0.725</v>
      </c>
      <c r="Y49" s="161">
        <v>12.1</v>
      </c>
      <c r="Z49" s="145">
        <v>1.18</v>
      </c>
    </row>
    <row r="50" spans="1:26" ht="12.75" customHeight="1">
      <c r="A50" s="274"/>
      <c r="B50" s="267"/>
      <c r="C50" s="267"/>
      <c r="D50" s="267"/>
      <c r="E50" s="267"/>
      <c r="F50" s="267"/>
      <c r="G50" s="267"/>
      <c r="H50" s="267"/>
      <c r="I50" s="269"/>
      <c r="J50" s="65"/>
      <c r="K50" s="40"/>
      <c r="L50" s="40"/>
      <c r="M50" s="25"/>
      <c r="N50" s="83"/>
      <c r="O50" s="57"/>
      <c r="P50" s="40"/>
      <c r="Q50" s="40"/>
      <c r="R50" s="40"/>
      <c r="S50" s="27"/>
      <c r="T50" s="27"/>
      <c r="U50" s="43"/>
      <c r="V50" s="151" t="s">
        <v>241</v>
      </c>
      <c r="W50" s="161">
        <v>36.2</v>
      </c>
      <c r="X50" s="141">
        <v>0.68</v>
      </c>
      <c r="Y50" s="161">
        <v>12</v>
      </c>
      <c r="Z50" s="145">
        <v>1.1</v>
      </c>
    </row>
    <row r="51" spans="1:26" ht="12.75" customHeight="1">
      <c r="A51" s="274"/>
      <c r="B51" s="267"/>
      <c r="C51" s="267"/>
      <c r="D51" s="267"/>
      <c r="E51" s="267"/>
      <c r="F51" s="267"/>
      <c r="G51" s="267"/>
      <c r="H51" s="267"/>
      <c r="I51" s="269"/>
      <c r="J51" s="65"/>
      <c r="K51" s="40"/>
      <c r="L51" s="40"/>
      <c r="M51" s="25"/>
      <c r="N51" s="83"/>
      <c r="O51" s="57"/>
      <c r="P51" s="40"/>
      <c r="Q51" s="40"/>
      <c r="R51" s="40"/>
      <c r="S51" s="91"/>
      <c r="T51" s="91"/>
      <c r="U51" s="43"/>
      <c r="V51" s="151" t="s">
        <v>242</v>
      </c>
      <c r="W51" s="161">
        <v>36</v>
      </c>
      <c r="X51" s="141">
        <v>0.65</v>
      </c>
      <c r="Y51" s="161">
        <v>12</v>
      </c>
      <c r="Z51" s="145">
        <v>1.02</v>
      </c>
    </row>
    <row r="52" spans="1:26" ht="12.75" customHeight="1">
      <c r="A52" s="274"/>
      <c r="B52" s="267"/>
      <c r="C52" s="267"/>
      <c r="D52" s="267"/>
      <c r="E52" s="267"/>
      <c r="F52" s="267"/>
      <c r="G52" s="267"/>
      <c r="H52" s="267"/>
      <c r="I52" s="269"/>
      <c r="J52" s="65"/>
      <c r="K52" s="40"/>
      <c r="L52" s="40"/>
      <c r="M52" s="25"/>
      <c r="N52" s="83"/>
      <c r="O52" s="57"/>
      <c r="P52" s="40"/>
      <c r="Q52" s="40"/>
      <c r="R52" s="40"/>
      <c r="S52" s="27"/>
      <c r="T52" s="27"/>
      <c r="U52" s="43"/>
      <c r="V52" s="151" t="s">
        <v>243</v>
      </c>
      <c r="W52" s="161">
        <v>35.9</v>
      </c>
      <c r="X52" s="141">
        <v>0.625</v>
      </c>
      <c r="Y52" s="161">
        <v>12</v>
      </c>
      <c r="Z52" s="162">
        <v>0.94</v>
      </c>
    </row>
    <row r="53" spans="1:26" ht="12.75" customHeight="1">
      <c r="A53" s="274"/>
      <c r="B53" s="267"/>
      <c r="C53" s="267"/>
      <c r="D53" s="267"/>
      <c r="E53" s="267"/>
      <c r="F53" s="267"/>
      <c r="G53" s="267"/>
      <c r="H53" s="267"/>
      <c r="I53" s="269"/>
      <c r="J53" s="65"/>
      <c r="K53" s="40"/>
      <c r="L53" s="40"/>
      <c r="M53" s="25"/>
      <c r="N53" s="83"/>
      <c r="O53" s="57"/>
      <c r="P53" s="40"/>
      <c r="Q53" s="40"/>
      <c r="R53" s="40"/>
      <c r="S53" s="91"/>
      <c r="T53" s="91"/>
      <c r="U53" s="43"/>
      <c r="V53" s="151" t="s">
        <v>244</v>
      </c>
      <c r="W53" s="161">
        <v>35.6</v>
      </c>
      <c r="X53" s="141">
        <v>0.6</v>
      </c>
      <c r="Y53" s="161">
        <v>12</v>
      </c>
      <c r="Z53" s="162">
        <v>0.79</v>
      </c>
    </row>
    <row r="54" spans="1:26" ht="12.75" customHeight="1">
      <c r="A54" s="274"/>
      <c r="B54" s="267"/>
      <c r="C54" s="267"/>
      <c r="D54" s="267"/>
      <c r="E54" s="267"/>
      <c r="F54" s="267"/>
      <c r="G54" s="267"/>
      <c r="H54" s="267"/>
      <c r="I54" s="269"/>
      <c r="J54" s="40"/>
      <c r="K54" s="105"/>
      <c r="L54" s="105"/>
      <c r="M54" s="25"/>
      <c r="N54" s="83"/>
      <c r="O54" s="57"/>
      <c r="P54" s="40"/>
      <c r="Q54" s="40"/>
      <c r="R54" s="40"/>
      <c r="S54" s="27"/>
      <c r="T54" s="27"/>
      <c r="U54" s="43"/>
      <c r="V54" s="151" t="s">
        <v>245</v>
      </c>
      <c r="W54" s="161">
        <v>36</v>
      </c>
      <c r="X54" s="142">
        <v>1.26</v>
      </c>
      <c r="Y54" s="161">
        <v>16.2</v>
      </c>
      <c r="Z54" s="145">
        <v>2.28</v>
      </c>
    </row>
    <row r="55" spans="1:26" ht="12.75" customHeight="1">
      <c r="A55" s="274"/>
      <c r="B55" s="267"/>
      <c r="C55" s="267"/>
      <c r="D55" s="267"/>
      <c r="E55" s="267"/>
      <c r="F55" s="267"/>
      <c r="G55" s="267"/>
      <c r="H55" s="267"/>
      <c r="I55" s="269"/>
      <c r="J55" s="40"/>
      <c r="K55" s="105"/>
      <c r="L55" s="57"/>
      <c r="M55" s="40"/>
      <c r="N55" s="40"/>
      <c r="O55" s="53"/>
      <c r="P55" s="40"/>
      <c r="Q55" s="40"/>
      <c r="R55" s="40"/>
      <c r="S55" s="91"/>
      <c r="T55" s="91"/>
      <c r="U55" s="43"/>
      <c r="V55" s="151" t="s">
        <v>246</v>
      </c>
      <c r="W55" s="161">
        <v>35.6</v>
      </c>
      <c r="X55" s="142">
        <v>1.16</v>
      </c>
      <c r="Y55" s="161">
        <v>16.1</v>
      </c>
      <c r="Z55" s="145">
        <v>2.09</v>
      </c>
    </row>
    <row r="56" spans="1:26" ht="12.75">
      <c r="A56" s="274"/>
      <c r="B56" s="267"/>
      <c r="C56" s="267"/>
      <c r="D56" s="267"/>
      <c r="E56" s="267"/>
      <c r="F56" s="267"/>
      <c r="G56" s="267"/>
      <c r="H56" s="267"/>
      <c r="I56" s="269"/>
      <c r="V56" s="151" t="s">
        <v>247</v>
      </c>
      <c r="W56" s="161">
        <v>35.2</v>
      </c>
      <c r="X56" s="142">
        <v>1.04</v>
      </c>
      <c r="Y56" s="161">
        <v>16</v>
      </c>
      <c r="Z56" s="145">
        <v>1.89</v>
      </c>
    </row>
    <row r="57" spans="1:26" ht="12.75">
      <c r="A57" s="275"/>
      <c r="B57" s="272"/>
      <c r="C57" s="272"/>
      <c r="D57" s="272"/>
      <c r="E57" s="272"/>
      <c r="F57" s="272"/>
      <c r="G57" s="272"/>
      <c r="H57" s="272"/>
      <c r="I57" s="273"/>
      <c r="V57" s="151" t="s">
        <v>248</v>
      </c>
      <c r="W57" s="161">
        <v>34.8</v>
      </c>
      <c r="X57" s="141">
        <v>0.96</v>
      </c>
      <c r="Y57" s="161">
        <v>15.9</v>
      </c>
      <c r="Z57" s="145">
        <v>1.73</v>
      </c>
    </row>
    <row r="58" spans="22:26" ht="12.75">
      <c r="V58" s="151" t="s">
        <v>249</v>
      </c>
      <c r="W58" s="161">
        <v>34.5</v>
      </c>
      <c r="X58" s="141">
        <v>0.87</v>
      </c>
      <c r="Y58" s="161">
        <v>15.8</v>
      </c>
      <c r="Z58" s="145">
        <v>1.57</v>
      </c>
    </row>
    <row r="59" spans="22:26" ht="12.75">
      <c r="V59" s="151" t="s">
        <v>250</v>
      </c>
      <c r="W59" s="161">
        <v>34.2</v>
      </c>
      <c r="X59" s="141">
        <v>0.83</v>
      </c>
      <c r="Y59" s="161">
        <v>15.9</v>
      </c>
      <c r="Z59" s="145">
        <v>1.4</v>
      </c>
    </row>
    <row r="60" spans="22:26" ht="12.75">
      <c r="V60" s="151" t="s">
        <v>251</v>
      </c>
      <c r="W60" s="161">
        <v>33.9</v>
      </c>
      <c r="X60" s="141">
        <v>0.775</v>
      </c>
      <c r="Y60" s="161">
        <v>15.8</v>
      </c>
      <c r="Z60" s="145">
        <v>1.28</v>
      </c>
    </row>
    <row r="61" spans="22:26" ht="12.75">
      <c r="V61" s="151" t="s">
        <v>252</v>
      </c>
      <c r="W61" s="161">
        <v>33.7</v>
      </c>
      <c r="X61" s="141">
        <v>0.715</v>
      </c>
      <c r="Y61" s="161">
        <v>15.7</v>
      </c>
      <c r="Z61" s="145">
        <v>1.15</v>
      </c>
    </row>
    <row r="62" spans="22:26" ht="12.75">
      <c r="V62" s="151" t="s">
        <v>253</v>
      </c>
      <c r="W62" s="161">
        <v>33.8</v>
      </c>
      <c r="X62" s="141">
        <v>0.67</v>
      </c>
      <c r="Y62" s="161">
        <v>11.5</v>
      </c>
      <c r="Z62" s="145">
        <v>1.22</v>
      </c>
    </row>
    <row r="63" spans="22:26" ht="12.75">
      <c r="V63" s="151" t="s">
        <v>254</v>
      </c>
      <c r="W63" s="161">
        <v>33.5</v>
      </c>
      <c r="X63" s="141">
        <v>0.635</v>
      </c>
      <c r="Y63" s="161">
        <v>11.6</v>
      </c>
      <c r="Z63" s="145">
        <v>1.06</v>
      </c>
    </row>
    <row r="64" spans="22:26" ht="12.75">
      <c r="V64" s="151" t="s">
        <v>255</v>
      </c>
      <c r="W64" s="161">
        <v>33.3</v>
      </c>
      <c r="X64" s="141">
        <v>0.605</v>
      </c>
      <c r="Y64" s="161">
        <v>11.5</v>
      </c>
      <c r="Z64" s="162">
        <v>0.96</v>
      </c>
    </row>
    <row r="65" spans="22:26" ht="12.75">
      <c r="V65" s="151" t="s">
        <v>256</v>
      </c>
      <c r="W65" s="161">
        <v>33.1</v>
      </c>
      <c r="X65" s="141">
        <v>0.58</v>
      </c>
      <c r="Y65" s="161">
        <v>11.5</v>
      </c>
      <c r="Z65" s="162">
        <v>0.855</v>
      </c>
    </row>
    <row r="66" spans="22:26" ht="12.75">
      <c r="V66" s="151" t="s">
        <v>257</v>
      </c>
      <c r="W66" s="161">
        <v>32.9</v>
      </c>
      <c r="X66" s="141">
        <v>0.55</v>
      </c>
      <c r="Y66" s="161">
        <v>11.5</v>
      </c>
      <c r="Z66" s="162">
        <v>0.74</v>
      </c>
    </row>
    <row r="67" spans="22:26" ht="12.75">
      <c r="V67" s="151" t="s">
        <v>258</v>
      </c>
      <c r="W67" s="161">
        <v>33.2</v>
      </c>
      <c r="X67" s="142">
        <v>1.36</v>
      </c>
      <c r="Y67" s="161">
        <v>15.6</v>
      </c>
      <c r="Z67" s="145">
        <v>2.44</v>
      </c>
    </row>
    <row r="68" spans="22:26" ht="12.75">
      <c r="V68" s="151" t="s">
        <v>259</v>
      </c>
      <c r="W68" s="161">
        <v>32.8</v>
      </c>
      <c r="X68" s="142">
        <v>1.24</v>
      </c>
      <c r="Y68" s="161">
        <v>15.5</v>
      </c>
      <c r="Z68" s="145">
        <v>2.24</v>
      </c>
    </row>
    <row r="69" spans="22:26" ht="12.75">
      <c r="V69" s="151" t="s">
        <v>260</v>
      </c>
      <c r="W69" s="161">
        <v>32.4</v>
      </c>
      <c r="X69" s="142">
        <v>1.14</v>
      </c>
      <c r="Y69" s="161">
        <v>15.4</v>
      </c>
      <c r="Z69" s="145">
        <v>2.05</v>
      </c>
    </row>
    <row r="70" spans="22:26" ht="12.75">
      <c r="V70" s="151" t="s">
        <v>261</v>
      </c>
      <c r="W70" s="161">
        <v>32</v>
      </c>
      <c r="X70" s="142">
        <v>1.02</v>
      </c>
      <c r="Y70" s="161">
        <v>15.3</v>
      </c>
      <c r="Z70" s="145">
        <v>1.85</v>
      </c>
    </row>
    <row r="71" spans="22:26" ht="12.75">
      <c r="V71" s="151" t="s">
        <v>262</v>
      </c>
      <c r="W71" s="161">
        <v>31.6</v>
      </c>
      <c r="X71" s="141">
        <v>0.93</v>
      </c>
      <c r="Y71" s="161">
        <v>15.2</v>
      </c>
      <c r="Z71" s="145">
        <v>1.65</v>
      </c>
    </row>
    <row r="72" spans="22:26" ht="12.75">
      <c r="V72" s="151" t="s">
        <v>263</v>
      </c>
      <c r="W72" s="161">
        <v>31.3</v>
      </c>
      <c r="X72" s="141">
        <v>0.83</v>
      </c>
      <c r="Y72" s="161">
        <v>15.1</v>
      </c>
      <c r="Z72" s="145">
        <v>1.5</v>
      </c>
    </row>
    <row r="73" spans="22:26" ht="12.75">
      <c r="V73" s="151" t="s">
        <v>264</v>
      </c>
      <c r="W73" s="161">
        <v>30.9</v>
      </c>
      <c r="X73" s="141">
        <v>0.775</v>
      </c>
      <c r="Y73" s="161">
        <v>15.1</v>
      </c>
      <c r="Z73" s="145">
        <v>1.32</v>
      </c>
    </row>
    <row r="74" spans="22:26" ht="12.75">
      <c r="V74" s="151" t="s">
        <v>265</v>
      </c>
      <c r="W74" s="161">
        <v>30.7</v>
      </c>
      <c r="X74" s="141">
        <v>0.71</v>
      </c>
      <c r="Y74" s="161">
        <v>15</v>
      </c>
      <c r="Z74" s="145">
        <v>1.19</v>
      </c>
    </row>
    <row r="75" spans="22:26" ht="12.75">
      <c r="V75" s="151" t="s">
        <v>266</v>
      </c>
      <c r="W75" s="161">
        <v>30.4</v>
      </c>
      <c r="X75" s="141">
        <v>0.655</v>
      </c>
      <c r="Y75" s="161">
        <v>15</v>
      </c>
      <c r="Z75" s="145">
        <v>1.07</v>
      </c>
    </row>
    <row r="76" spans="22:26" ht="12.75">
      <c r="V76" s="151" t="s">
        <v>267</v>
      </c>
      <c r="W76" s="161">
        <v>30.7</v>
      </c>
      <c r="X76" s="141">
        <v>0.65</v>
      </c>
      <c r="Y76" s="161">
        <v>10.5</v>
      </c>
      <c r="Z76" s="145">
        <v>1.18</v>
      </c>
    </row>
    <row r="77" spans="22:26" ht="12.75">
      <c r="V77" s="151" t="s">
        <v>268</v>
      </c>
      <c r="W77" s="161">
        <v>30.3</v>
      </c>
      <c r="X77" s="141">
        <v>0.615</v>
      </c>
      <c r="Y77" s="161">
        <v>10.5</v>
      </c>
      <c r="Z77" s="145">
        <v>1</v>
      </c>
    </row>
    <row r="78" spans="22:26" ht="12.75">
      <c r="V78" s="151" t="s">
        <v>269</v>
      </c>
      <c r="W78" s="161">
        <v>30.2</v>
      </c>
      <c r="X78" s="141">
        <v>0.585</v>
      </c>
      <c r="Y78" s="161">
        <v>10.5</v>
      </c>
      <c r="Z78" s="162">
        <v>0.93</v>
      </c>
    </row>
    <row r="79" spans="22:26" ht="12.75">
      <c r="V79" s="151" t="s">
        <v>270</v>
      </c>
      <c r="W79" s="161">
        <v>30</v>
      </c>
      <c r="X79" s="141">
        <v>0.565</v>
      </c>
      <c r="Y79" s="161">
        <v>10.5</v>
      </c>
      <c r="Z79" s="162">
        <v>0.85</v>
      </c>
    </row>
    <row r="80" spans="22:26" ht="12.75">
      <c r="V80" s="151" t="s">
        <v>271</v>
      </c>
      <c r="W80" s="161">
        <v>29.8</v>
      </c>
      <c r="X80" s="141">
        <v>0.545</v>
      </c>
      <c r="Y80" s="161">
        <v>10.5</v>
      </c>
      <c r="Z80" s="162">
        <v>0.76</v>
      </c>
    </row>
    <row r="81" spans="22:26" ht="12.75">
      <c r="V81" s="151" t="s">
        <v>272</v>
      </c>
      <c r="W81" s="161">
        <v>29.7</v>
      </c>
      <c r="X81" s="141">
        <v>0.52</v>
      </c>
      <c r="Y81" s="161">
        <v>10.5</v>
      </c>
      <c r="Z81" s="162">
        <v>0.67</v>
      </c>
    </row>
    <row r="82" spans="22:26" ht="12.75">
      <c r="V82" s="151" t="s">
        <v>273</v>
      </c>
      <c r="W82" s="161">
        <v>29.5</v>
      </c>
      <c r="X82" s="141">
        <v>0.47</v>
      </c>
      <c r="Y82" s="161">
        <v>10.4</v>
      </c>
      <c r="Z82" s="162">
        <v>0.61</v>
      </c>
    </row>
    <row r="83" spans="22:26" ht="12.75">
      <c r="V83" s="151" t="s">
        <v>274</v>
      </c>
      <c r="W83" s="161">
        <v>32.5</v>
      </c>
      <c r="X83" s="142">
        <v>1.97</v>
      </c>
      <c r="Y83" s="161">
        <v>15.3</v>
      </c>
      <c r="Z83" s="145">
        <v>3.54</v>
      </c>
    </row>
    <row r="84" spans="22:26" ht="12.75">
      <c r="V84" s="151" t="s">
        <v>275</v>
      </c>
      <c r="W84" s="161">
        <v>30.4</v>
      </c>
      <c r="X84" s="142">
        <v>1.38</v>
      </c>
      <c r="Y84" s="161">
        <v>14.7</v>
      </c>
      <c r="Z84" s="145">
        <v>2.48</v>
      </c>
    </row>
    <row r="85" spans="22:26" ht="12.75">
      <c r="V85" s="151" t="s">
        <v>276</v>
      </c>
      <c r="W85" s="161">
        <v>30</v>
      </c>
      <c r="X85" s="142">
        <v>1.26</v>
      </c>
      <c r="Y85" s="161">
        <v>14.6</v>
      </c>
      <c r="Z85" s="145">
        <v>2.28</v>
      </c>
    </row>
    <row r="86" spans="22:26" ht="12.75">
      <c r="V86" s="151" t="s">
        <v>277</v>
      </c>
      <c r="W86" s="161">
        <v>29.6</v>
      </c>
      <c r="X86" s="142">
        <v>1.16</v>
      </c>
      <c r="Y86" s="161">
        <v>14.4</v>
      </c>
      <c r="Z86" s="145">
        <v>2.09</v>
      </c>
    </row>
    <row r="87" spans="22:26" ht="12.75">
      <c r="V87" s="151" t="s">
        <v>278</v>
      </c>
      <c r="W87" s="161">
        <v>29.3</v>
      </c>
      <c r="X87" s="142">
        <v>1.06</v>
      </c>
      <c r="Y87" s="161">
        <v>14.4</v>
      </c>
      <c r="Z87" s="145">
        <v>1.93</v>
      </c>
    </row>
    <row r="88" spans="22:26" ht="12.75">
      <c r="V88" s="151" t="s">
        <v>279</v>
      </c>
      <c r="W88" s="161">
        <v>29</v>
      </c>
      <c r="X88" s="141">
        <v>0.98</v>
      </c>
      <c r="Y88" s="161">
        <v>14.3</v>
      </c>
      <c r="Z88" s="145">
        <v>1.77</v>
      </c>
    </row>
    <row r="89" spans="22:26" ht="12.75">
      <c r="V89" s="151" t="s">
        <v>280</v>
      </c>
      <c r="W89" s="161">
        <v>28.7</v>
      </c>
      <c r="X89" s="141">
        <v>0.91</v>
      </c>
      <c r="Y89" s="161">
        <v>14.2</v>
      </c>
      <c r="Z89" s="145">
        <v>1.61</v>
      </c>
    </row>
    <row r="90" spans="22:26" ht="12.75">
      <c r="V90" s="151" t="s">
        <v>281</v>
      </c>
      <c r="W90" s="161">
        <v>28.4</v>
      </c>
      <c r="X90" s="141">
        <v>0.83</v>
      </c>
      <c r="Y90" s="161">
        <v>14.1</v>
      </c>
      <c r="Z90" s="145">
        <v>1.5</v>
      </c>
    </row>
    <row r="91" spans="22:26" ht="12.75">
      <c r="V91" s="151" t="s">
        <v>282</v>
      </c>
      <c r="W91" s="161">
        <v>28.1</v>
      </c>
      <c r="X91" s="141">
        <v>0.75</v>
      </c>
      <c r="Y91" s="161">
        <v>14</v>
      </c>
      <c r="Z91" s="145">
        <v>1.34</v>
      </c>
    </row>
    <row r="92" spans="22:26" ht="12.75">
      <c r="V92" s="151" t="s">
        <v>283</v>
      </c>
      <c r="W92" s="161">
        <v>27.8</v>
      </c>
      <c r="X92" s="141">
        <v>0.725</v>
      </c>
      <c r="Y92" s="161">
        <v>14.1</v>
      </c>
      <c r="Z92" s="145">
        <v>1.19</v>
      </c>
    </row>
    <row r="93" spans="22:26" ht="12.75">
      <c r="V93" s="151" t="s">
        <v>284</v>
      </c>
      <c r="W93" s="161">
        <v>27.6</v>
      </c>
      <c r="X93" s="141">
        <v>0.66</v>
      </c>
      <c r="Y93" s="161">
        <v>14</v>
      </c>
      <c r="Z93" s="145">
        <v>1.08</v>
      </c>
    </row>
    <row r="94" spans="22:26" ht="12.75">
      <c r="V94" s="151" t="s">
        <v>285</v>
      </c>
      <c r="W94" s="161">
        <v>27.4</v>
      </c>
      <c r="X94" s="141">
        <v>0.605</v>
      </c>
      <c r="Y94" s="161">
        <v>14</v>
      </c>
      <c r="Z94" s="162">
        <v>0.975</v>
      </c>
    </row>
    <row r="95" spans="22:26" ht="12.75">
      <c r="V95" s="151" t="s">
        <v>286</v>
      </c>
      <c r="W95" s="161">
        <v>27.6</v>
      </c>
      <c r="X95" s="141">
        <v>0.61</v>
      </c>
      <c r="Y95" s="161">
        <v>10</v>
      </c>
      <c r="Z95" s="145">
        <v>1.1</v>
      </c>
    </row>
    <row r="96" spans="22:26" ht="12.75">
      <c r="V96" s="151" t="s">
        <v>287</v>
      </c>
      <c r="W96" s="161">
        <v>27.3</v>
      </c>
      <c r="X96" s="141">
        <v>0.57</v>
      </c>
      <c r="Y96" s="161">
        <v>10.1</v>
      </c>
      <c r="Z96" s="162">
        <v>0.93</v>
      </c>
    </row>
    <row r="97" spans="22:26" ht="12.75">
      <c r="V97" s="151" t="s">
        <v>288</v>
      </c>
      <c r="W97" s="161">
        <v>27.1</v>
      </c>
      <c r="X97" s="141">
        <v>0.515</v>
      </c>
      <c r="Y97" s="161">
        <v>10</v>
      </c>
      <c r="Z97" s="162">
        <v>0.83</v>
      </c>
    </row>
    <row r="98" spans="22:26" ht="12.75">
      <c r="V98" s="151" t="s">
        <v>289</v>
      </c>
      <c r="W98" s="161">
        <v>26.9</v>
      </c>
      <c r="X98" s="141">
        <v>0.49</v>
      </c>
      <c r="Y98" s="161">
        <v>10</v>
      </c>
      <c r="Z98" s="162">
        <v>0.745</v>
      </c>
    </row>
    <row r="99" spans="22:26" ht="12.75">
      <c r="V99" s="151" t="s">
        <v>290</v>
      </c>
      <c r="W99" s="161">
        <v>26.7</v>
      </c>
      <c r="X99" s="141">
        <v>0.46</v>
      </c>
      <c r="Y99" s="161">
        <v>10</v>
      </c>
      <c r="Z99" s="162">
        <v>0.64</v>
      </c>
    </row>
    <row r="100" spans="22:26" ht="12.75">
      <c r="V100" s="151" t="s">
        <v>291</v>
      </c>
      <c r="W100" s="161">
        <v>28</v>
      </c>
      <c r="X100" s="142">
        <v>1.52</v>
      </c>
      <c r="Y100" s="161">
        <v>13.7</v>
      </c>
      <c r="Z100" s="145">
        <v>2.72</v>
      </c>
    </row>
    <row r="101" spans="22:26" ht="12.75">
      <c r="V101" s="151" t="s">
        <v>292</v>
      </c>
      <c r="W101" s="161">
        <v>27.5</v>
      </c>
      <c r="X101" s="142">
        <v>1.38</v>
      </c>
      <c r="Y101" s="161">
        <v>13.5</v>
      </c>
      <c r="Z101" s="145">
        <v>2.48</v>
      </c>
    </row>
    <row r="102" spans="22:26" ht="12.75">
      <c r="V102" s="151" t="s">
        <v>293</v>
      </c>
      <c r="W102" s="161">
        <v>27.1</v>
      </c>
      <c r="X102" s="142">
        <v>1.26</v>
      </c>
      <c r="Y102" s="161">
        <v>13.4</v>
      </c>
      <c r="Z102" s="145">
        <v>2.28</v>
      </c>
    </row>
    <row r="103" spans="22:26" ht="12.75">
      <c r="V103" s="151" t="s">
        <v>294</v>
      </c>
      <c r="W103" s="161">
        <v>26.7</v>
      </c>
      <c r="X103" s="142">
        <v>1.16</v>
      </c>
      <c r="Y103" s="161">
        <v>13.3</v>
      </c>
      <c r="Z103" s="145">
        <v>2.09</v>
      </c>
    </row>
    <row r="104" spans="22:26" ht="12.75">
      <c r="V104" s="151" t="s">
        <v>295</v>
      </c>
      <c r="W104" s="161">
        <v>26.3</v>
      </c>
      <c r="X104" s="142">
        <v>1.04</v>
      </c>
      <c r="Y104" s="161">
        <v>13.2</v>
      </c>
      <c r="Z104" s="145">
        <v>1.89</v>
      </c>
    </row>
    <row r="105" spans="22:26" ht="12.75">
      <c r="V105" s="151" t="s">
        <v>296</v>
      </c>
      <c r="W105" s="161">
        <v>26</v>
      </c>
      <c r="X105" s="141">
        <v>0.96</v>
      </c>
      <c r="Y105" s="161">
        <v>13.1</v>
      </c>
      <c r="Z105" s="145">
        <v>1.73</v>
      </c>
    </row>
    <row r="106" spans="22:26" ht="12.75">
      <c r="V106" s="151" t="s">
        <v>297</v>
      </c>
      <c r="W106" s="161">
        <v>25.7</v>
      </c>
      <c r="X106" s="141">
        <v>0.87</v>
      </c>
      <c r="Y106" s="161">
        <v>13</v>
      </c>
      <c r="Z106" s="145">
        <v>1.57</v>
      </c>
    </row>
    <row r="107" spans="22:26" ht="12.75">
      <c r="V107" s="151" t="s">
        <v>298</v>
      </c>
      <c r="W107" s="161">
        <v>25.5</v>
      </c>
      <c r="X107" s="141">
        <v>0.81</v>
      </c>
      <c r="Y107" s="161">
        <v>13</v>
      </c>
      <c r="Z107" s="145">
        <v>1.46</v>
      </c>
    </row>
    <row r="108" spans="22:26" ht="12.75">
      <c r="V108" s="151" t="s">
        <v>299</v>
      </c>
      <c r="W108" s="161">
        <v>25.2</v>
      </c>
      <c r="X108" s="141">
        <v>0.75</v>
      </c>
      <c r="Y108" s="161">
        <v>12.9</v>
      </c>
      <c r="Z108" s="145">
        <v>1.34</v>
      </c>
    </row>
    <row r="109" spans="22:26" ht="12.75">
      <c r="V109" s="151" t="s">
        <v>300</v>
      </c>
      <c r="W109" s="161">
        <v>25</v>
      </c>
      <c r="X109" s="141">
        <v>0.705</v>
      </c>
      <c r="Y109" s="161">
        <v>13</v>
      </c>
      <c r="Z109" s="145">
        <v>1.22</v>
      </c>
    </row>
    <row r="110" spans="22:26" ht="12.75">
      <c r="V110" s="151" t="s">
        <v>301</v>
      </c>
      <c r="W110" s="161">
        <v>24.7</v>
      </c>
      <c r="X110" s="141">
        <v>0.65</v>
      </c>
      <c r="Y110" s="161">
        <v>12.9</v>
      </c>
      <c r="Z110" s="145">
        <v>1.09</v>
      </c>
    </row>
    <row r="111" spans="22:26" ht="12.75">
      <c r="V111" s="151" t="s">
        <v>302</v>
      </c>
      <c r="W111" s="161">
        <v>24.5</v>
      </c>
      <c r="X111" s="141">
        <v>0.605</v>
      </c>
      <c r="Y111" s="161">
        <v>12.9</v>
      </c>
      <c r="Z111" s="162">
        <v>0.96</v>
      </c>
    </row>
    <row r="112" spans="22:26" ht="12.75">
      <c r="V112" s="151" t="s">
        <v>303</v>
      </c>
      <c r="W112" s="161">
        <v>24.3</v>
      </c>
      <c r="X112" s="141">
        <v>0.55</v>
      </c>
      <c r="Y112" s="161">
        <v>12.8</v>
      </c>
      <c r="Z112" s="162">
        <v>0.85</v>
      </c>
    </row>
    <row r="113" spans="22:26" ht="12.75">
      <c r="V113" s="151" t="s">
        <v>304</v>
      </c>
      <c r="W113" s="161">
        <v>24.1</v>
      </c>
      <c r="X113" s="141">
        <v>0.5</v>
      </c>
      <c r="Y113" s="161">
        <v>12.8</v>
      </c>
      <c r="Z113" s="162">
        <v>0.75</v>
      </c>
    </row>
    <row r="114" spans="22:26" ht="12.75">
      <c r="V114" s="151" t="s">
        <v>305</v>
      </c>
      <c r="W114" s="161">
        <v>24.5</v>
      </c>
      <c r="X114" s="141">
        <v>0.55</v>
      </c>
      <c r="Y114" s="142">
        <v>9</v>
      </c>
      <c r="Z114" s="162">
        <v>0.98</v>
      </c>
    </row>
    <row r="115" spans="22:26" ht="12.75">
      <c r="V115" s="151" t="s">
        <v>306</v>
      </c>
      <c r="W115" s="161">
        <v>24.3</v>
      </c>
      <c r="X115" s="141">
        <v>0.515</v>
      </c>
      <c r="Y115" s="142">
        <v>9.07</v>
      </c>
      <c r="Z115" s="162">
        <v>0.875</v>
      </c>
    </row>
    <row r="116" spans="22:26" ht="12.75">
      <c r="V116" s="151" t="s">
        <v>307</v>
      </c>
      <c r="W116" s="161">
        <v>24.1</v>
      </c>
      <c r="X116" s="141">
        <v>0.47</v>
      </c>
      <c r="Y116" s="142">
        <v>9.02</v>
      </c>
      <c r="Z116" s="162">
        <v>0.77</v>
      </c>
    </row>
    <row r="117" spans="22:26" ht="12.75">
      <c r="V117" s="151" t="s">
        <v>308</v>
      </c>
      <c r="W117" s="161">
        <v>23.9</v>
      </c>
      <c r="X117" s="141">
        <v>0.44</v>
      </c>
      <c r="Y117" s="142">
        <v>8.99</v>
      </c>
      <c r="Z117" s="162">
        <v>0.68</v>
      </c>
    </row>
    <row r="118" spans="22:26" ht="12.75">
      <c r="V118" s="151" t="s">
        <v>309</v>
      </c>
      <c r="W118" s="161">
        <v>23.7</v>
      </c>
      <c r="X118" s="141">
        <v>0.415</v>
      </c>
      <c r="Y118" s="142">
        <v>8.97</v>
      </c>
      <c r="Z118" s="162">
        <v>0.585</v>
      </c>
    </row>
    <row r="119" spans="22:26" ht="12.75">
      <c r="V119" s="151" t="s">
        <v>310</v>
      </c>
      <c r="W119" s="161">
        <v>23.7</v>
      </c>
      <c r="X119" s="141">
        <v>0.43</v>
      </c>
      <c r="Y119" s="142">
        <v>7.04</v>
      </c>
      <c r="Z119" s="162">
        <v>0.59</v>
      </c>
    </row>
    <row r="120" spans="22:26" ht="12.75">
      <c r="V120" s="151" t="s">
        <v>311</v>
      </c>
      <c r="W120" s="161">
        <v>23.6</v>
      </c>
      <c r="X120" s="141">
        <v>0.395</v>
      </c>
      <c r="Y120" s="142">
        <v>7.01</v>
      </c>
      <c r="Z120" s="162">
        <v>0.505</v>
      </c>
    </row>
    <row r="121" spans="22:26" ht="12.75">
      <c r="V121" s="151" t="s">
        <v>312</v>
      </c>
      <c r="W121" s="161">
        <v>23</v>
      </c>
      <c r="X121" s="141">
        <v>0.91</v>
      </c>
      <c r="Y121" s="161">
        <v>12.6</v>
      </c>
      <c r="Z121" s="145">
        <v>1.63</v>
      </c>
    </row>
    <row r="122" spans="22:26" ht="12.75">
      <c r="V122" s="151" t="s">
        <v>313</v>
      </c>
      <c r="W122" s="161">
        <v>22.7</v>
      </c>
      <c r="X122" s="141">
        <v>0.83</v>
      </c>
      <c r="Y122" s="161">
        <v>12.5</v>
      </c>
      <c r="Z122" s="145">
        <v>1.48</v>
      </c>
    </row>
    <row r="123" spans="22:26" ht="12.75">
      <c r="V123" s="151" t="s">
        <v>314</v>
      </c>
      <c r="W123" s="161">
        <v>22.5</v>
      </c>
      <c r="X123" s="141">
        <v>0.75</v>
      </c>
      <c r="Y123" s="161">
        <v>12.4</v>
      </c>
      <c r="Z123" s="145">
        <v>1.36</v>
      </c>
    </row>
    <row r="124" spans="22:26" ht="12.75">
      <c r="V124" s="151" t="s">
        <v>315</v>
      </c>
      <c r="W124" s="161">
        <v>22.1</v>
      </c>
      <c r="X124" s="141">
        <v>0.72</v>
      </c>
      <c r="Y124" s="161">
        <v>12.5</v>
      </c>
      <c r="Z124" s="145">
        <v>1.15</v>
      </c>
    </row>
    <row r="125" spans="22:26" ht="12.75">
      <c r="V125" s="151" t="s">
        <v>316</v>
      </c>
      <c r="W125" s="161">
        <v>21.8</v>
      </c>
      <c r="X125" s="141">
        <v>0.65</v>
      </c>
      <c r="Y125" s="161">
        <v>12.4</v>
      </c>
      <c r="Z125" s="145">
        <v>1.04</v>
      </c>
    </row>
    <row r="126" spans="22:26" ht="12.75">
      <c r="V126" s="151" t="s">
        <v>317</v>
      </c>
      <c r="W126" s="161">
        <v>21.7</v>
      </c>
      <c r="X126" s="141">
        <v>0.6</v>
      </c>
      <c r="Y126" s="161">
        <v>12.4</v>
      </c>
      <c r="Z126" s="162">
        <v>0.96</v>
      </c>
    </row>
    <row r="127" spans="22:26" ht="12.75">
      <c r="V127" s="151" t="s">
        <v>318</v>
      </c>
      <c r="W127" s="161">
        <v>21.5</v>
      </c>
      <c r="X127" s="141">
        <v>0.55</v>
      </c>
      <c r="Y127" s="161">
        <v>12.3</v>
      </c>
      <c r="Z127" s="162">
        <v>0.875</v>
      </c>
    </row>
    <row r="128" spans="22:26" ht="12.75">
      <c r="V128" s="151" t="s">
        <v>319</v>
      </c>
      <c r="W128" s="161">
        <v>21.4</v>
      </c>
      <c r="X128" s="141">
        <v>0.5</v>
      </c>
      <c r="Y128" s="161">
        <v>12.3</v>
      </c>
      <c r="Z128" s="162">
        <v>0.8</v>
      </c>
    </row>
    <row r="129" spans="22:26" ht="12.75">
      <c r="V129" s="151" t="s">
        <v>320</v>
      </c>
      <c r="W129" s="161">
        <v>21.6</v>
      </c>
      <c r="X129" s="141">
        <v>0.58</v>
      </c>
      <c r="Y129" s="142">
        <v>8.42</v>
      </c>
      <c r="Z129" s="162">
        <v>0.93</v>
      </c>
    </row>
    <row r="130" spans="22:26" ht="12.75">
      <c r="V130" s="151" t="s">
        <v>321</v>
      </c>
      <c r="W130" s="161">
        <v>21.4</v>
      </c>
      <c r="X130" s="141">
        <v>0.515</v>
      </c>
      <c r="Y130" s="142">
        <v>8.36</v>
      </c>
      <c r="Z130" s="162">
        <v>0.835</v>
      </c>
    </row>
    <row r="131" spans="22:26" ht="12.75">
      <c r="V131" s="151" t="s">
        <v>322</v>
      </c>
      <c r="W131" s="161">
        <v>21.2</v>
      </c>
      <c r="X131" s="141">
        <v>0.455</v>
      </c>
      <c r="Y131" s="142">
        <v>8.3</v>
      </c>
      <c r="Z131" s="162">
        <v>0.74</v>
      </c>
    </row>
    <row r="132" spans="22:26" ht="12.75">
      <c r="V132" s="151" t="s">
        <v>323</v>
      </c>
      <c r="W132" s="161">
        <v>21.1</v>
      </c>
      <c r="X132" s="141">
        <v>0.43</v>
      </c>
      <c r="Y132" s="142">
        <v>8.27</v>
      </c>
      <c r="Z132" s="162">
        <v>0.685</v>
      </c>
    </row>
    <row r="133" spans="22:26" ht="12.75">
      <c r="V133" s="151" t="s">
        <v>324</v>
      </c>
      <c r="W133" s="161">
        <v>21</v>
      </c>
      <c r="X133" s="141">
        <v>0.4</v>
      </c>
      <c r="Y133" s="142">
        <v>8.24</v>
      </c>
      <c r="Z133" s="162">
        <v>0.615</v>
      </c>
    </row>
    <row r="134" spans="22:26" ht="12.75">
      <c r="V134" s="151" t="s">
        <v>325</v>
      </c>
      <c r="W134" s="161">
        <v>20.8</v>
      </c>
      <c r="X134" s="141">
        <v>0.375</v>
      </c>
      <c r="Y134" s="142">
        <v>8.22</v>
      </c>
      <c r="Z134" s="162">
        <v>0.522</v>
      </c>
    </row>
    <row r="135" spans="22:26" ht="12.75">
      <c r="V135" s="151" t="s">
        <v>326</v>
      </c>
      <c r="W135" s="161">
        <v>20.6</v>
      </c>
      <c r="X135" s="141">
        <v>0.35</v>
      </c>
      <c r="Y135" s="142">
        <v>8.14</v>
      </c>
      <c r="Z135" s="162">
        <v>0.43</v>
      </c>
    </row>
    <row r="136" spans="22:26" ht="12.75">
      <c r="V136" s="151" t="s">
        <v>327</v>
      </c>
      <c r="W136" s="161">
        <v>21.1</v>
      </c>
      <c r="X136" s="141">
        <v>0.405</v>
      </c>
      <c r="Y136" s="142">
        <v>6.56</v>
      </c>
      <c r="Z136" s="162">
        <v>0.65</v>
      </c>
    </row>
    <row r="137" spans="22:26" ht="12.75">
      <c r="V137" s="151" t="s">
        <v>328</v>
      </c>
      <c r="W137" s="161">
        <v>20.8</v>
      </c>
      <c r="X137" s="141">
        <v>0.38</v>
      </c>
      <c r="Y137" s="142">
        <v>6.53</v>
      </c>
      <c r="Z137" s="162">
        <v>0.535</v>
      </c>
    </row>
    <row r="138" spans="22:26" ht="12.75">
      <c r="V138" s="151" t="s">
        <v>329</v>
      </c>
      <c r="W138" s="161">
        <v>20.7</v>
      </c>
      <c r="X138" s="141">
        <v>0.35</v>
      </c>
      <c r="Y138" s="142">
        <v>6.5</v>
      </c>
      <c r="Z138" s="162">
        <v>0.45</v>
      </c>
    </row>
    <row r="139" spans="22:26" ht="12.75">
      <c r="V139" s="151" t="s">
        <v>173</v>
      </c>
      <c r="W139" s="161">
        <v>22.3</v>
      </c>
      <c r="X139" s="142">
        <v>1.52</v>
      </c>
      <c r="Y139" s="161">
        <v>12</v>
      </c>
      <c r="Z139" s="145">
        <v>2.74</v>
      </c>
    </row>
    <row r="140" spans="22:26" ht="12.75">
      <c r="V140" s="151" t="s">
        <v>174</v>
      </c>
      <c r="W140" s="161">
        <v>21.9</v>
      </c>
      <c r="X140" s="142">
        <v>1.4</v>
      </c>
      <c r="Y140" s="161">
        <v>11.9</v>
      </c>
      <c r="Z140" s="145">
        <v>2.5</v>
      </c>
    </row>
    <row r="141" spans="22:26" ht="12.75">
      <c r="V141" s="151" t="s">
        <v>175</v>
      </c>
      <c r="W141" s="161">
        <v>21.5</v>
      </c>
      <c r="X141" s="142">
        <v>1.28</v>
      </c>
      <c r="Y141" s="161">
        <v>11.8</v>
      </c>
      <c r="Z141" s="145">
        <v>2.3</v>
      </c>
    </row>
    <row r="142" spans="22:26" ht="12.75">
      <c r="V142" s="151" t="s">
        <v>176</v>
      </c>
      <c r="W142" s="161">
        <v>21.1</v>
      </c>
      <c r="X142" s="142">
        <v>1.16</v>
      </c>
      <c r="Y142" s="161">
        <v>11.7</v>
      </c>
      <c r="Z142" s="145">
        <v>2.11</v>
      </c>
    </row>
    <row r="143" spans="22:26" ht="12.75">
      <c r="V143" s="151" t="s">
        <v>177</v>
      </c>
      <c r="W143" s="161">
        <v>20.7</v>
      </c>
      <c r="X143" s="142">
        <v>1.06</v>
      </c>
      <c r="Y143" s="161">
        <v>11.6</v>
      </c>
      <c r="Z143" s="145">
        <v>1.91</v>
      </c>
    </row>
    <row r="144" spans="22:26" ht="12.75">
      <c r="V144" s="151" t="s">
        <v>172</v>
      </c>
      <c r="W144" s="161">
        <v>20.4</v>
      </c>
      <c r="X144" s="141">
        <v>0.96</v>
      </c>
      <c r="Y144" s="161">
        <v>11.5</v>
      </c>
      <c r="Z144" s="145">
        <v>1.75</v>
      </c>
    </row>
    <row r="145" spans="22:26" ht="12.75">
      <c r="V145" s="151" t="s">
        <v>330</v>
      </c>
      <c r="W145" s="161">
        <v>20</v>
      </c>
      <c r="X145" s="141">
        <v>0.89</v>
      </c>
      <c r="Y145" s="161">
        <v>11.4</v>
      </c>
      <c r="Z145" s="145">
        <v>1.59</v>
      </c>
    </row>
    <row r="146" spans="22:26" ht="12.75">
      <c r="V146" s="151" t="s">
        <v>331</v>
      </c>
      <c r="W146" s="161">
        <v>19.7</v>
      </c>
      <c r="X146" s="141">
        <v>0.81</v>
      </c>
      <c r="Y146" s="161">
        <v>11.3</v>
      </c>
      <c r="Z146" s="145">
        <v>1.44</v>
      </c>
    </row>
    <row r="147" spans="22:26" ht="12.75">
      <c r="V147" s="151" t="s">
        <v>332</v>
      </c>
      <c r="W147" s="161">
        <v>19.5</v>
      </c>
      <c r="X147" s="141">
        <v>0.73</v>
      </c>
      <c r="Y147" s="161">
        <v>11.2</v>
      </c>
      <c r="Z147" s="145">
        <v>1.32</v>
      </c>
    </row>
    <row r="148" spans="22:26" ht="12.75">
      <c r="V148" s="151" t="s">
        <v>333</v>
      </c>
      <c r="W148" s="161">
        <v>19.3</v>
      </c>
      <c r="X148" s="141">
        <v>0.67</v>
      </c>
      <c r="Y148" s="161">
        <v>11.2</v>
      </c>
      <c r="Z148" s="145">
        <v>1.2</v>
      </c>
    </row>
    <row r="149" spans="22:26" ht="12.75">
      <c r="V149" s="151" t="s">
        <v>334</v>
      </c>
      <c r="W149" s="161">
        <v>19</v>
      </c>
      <c r="X149" s="141">
        <v>0.655</v>
      </c>
      <c r="Y149" s="161">
        <v>11.3</v>
      </c>
      <c r="Z149" s="145">
        <v>1.06</v>
      </c>
    </row>
    <row r="150" spans="22:26" ht="12.75">
      <c r="V150" s="151" t="s">
        <v>335</v>
      </c>
      <c r="W150" s="161">
        <v>18.7</v>
      </c>
      <c r="X150" s="141">
        <v>0.59</v>
      </c>
      <c r="Y150" s="161">
        <v>11.2</v>
      </c>
      <c r="Z150" s="162">
        <v>0.94</v>
      </c>
    </row>
    <row r="151" spans="22:26" ht="12.75">
      <c r="V151" s="151" t="s">
        <v>336</v>
      </c>
      <c r="W151" s="161">
        <v>18.6</v>
      </c>
      <c r="X151" s="141">
        <v>0.535</v>
      </c>
      <c r="Y151" s="161">
        <v>11.1</v>
      </c>
      <c r="Z151" s="162">
        <v>0.87</v>
      </c>
    </row>
    <row r="152" spans="22:26" ht="12.75">
      <c r="V152" s="151" t="s">
        <v>337</v>
      </c>
      <c r="W152" s="161">
        <v>18.4</v>
      </c>
      <c r="X152" s="141">
        <v>0.48</v>
      </c>
      <c r="Y152" s="161">
        <v>11.1</v>
      </c>
      <c r="Z152" s="162">
        <v>0.77</v>
      </c>
    </row>
    <row r="153" spans="22:26" ht="12.75">
      <c r="V153" s="151" t="s">
        <v>338</v>
      </c>
      <c r="W153" s="161">
        <v>18.2</v>
      </c>
      <c r="X153" s="141">
        <v>0.425</v>
      </c>
      <c r="Y153" s="161">
        <v>11</v>
      </c>
      <c r="Z153" s="162">
        <v>0.68</v>
      </c>
    </row>
    <row r="154" spans="22:26" ht="12.75">
      <c r="V154" s="151" t="s">
        <v>339</v>
      </c>
      <c r="W154" s="161">
        <v>18.5</v>
      </c>
      <c r="X154" s="141">
        <v>0.495</v>
      </c>
      <c r="Y154" s="142">
        <v>7.64</v>
      </c>
      <c r="Z154" s="162">
        <v>0.81</v>
      </c>
    </row>
    <row r="155" spans="22:26" ht="12.75">
      <c r="V155" s="151" t="s">
        <v>340</v>
      </c>
      <c r="W155" s="161">
        <v>18.4</v>
      </c>
      <c r="X155" s="141">
        <v>0.45</v>
      </c>
      <c r="Y155" s="142">
        <v>7.59</v>
      </c>
      <c r="Z155" s="162">
        <v>0.75</v>
      </c>
    </row>
    <row r="156" spans="22:26" ht="12.75">
      <c r="V156" s="151" t="s">
        <v>341</v>
      </c>
      <c r="W156" s="161">
        <v>18.2</v>
      </c>
      <c r="X156" s="141">
        <v>0.415</v>
      </c>
      <c r="Y156" s="142">
        <v>7.56</v>
      </c>
      <c r="Z156" s="162">
        <v>0.695</v>
      </c>
    </row>
    <row r="157" spans="22:26" ht="12.75">
      <c r="V157" s="151" t="s">
        <v>342</v>
      </c>
      <c r="W157" s="161">
        <v>18.1</v>
      </c>
      <c r="X157" s="141">
        <v>0.39</v>
      </c>
      <c r="Y157" s="142">
        <v>7.53</v>
      </c>
      <c r="Z157" s="162">
        <v>0.63</v>
      </c>
    </row>
    <row r="158" spans="22:26" ht="12.75">
      <c r="V158" s="151" t="s">
        <v>343</v>
      </c>
      <c r="W158" s="161">
        <v>18</v>
      </c>
      <c r="X158" s="141">
        <v>0.355</v>
      </c>
      <c r="Y158" s="142">
        <v>7.5</v>
      </c>
      <c r="Z158" s="162">
        <v>0.57</v>
      </c>
    </row>
    <row r="159" spans="22:26" ht="12.75">
      <c r="V159" s="151" t="s">
        <v>344</v>
      </c>
      <c r="W159" s="161">
        <v>18.1</v>
      </c>
      <c r="X159" s="141">
        <v>0.36</v>
      </c>
      <c r="Y159" s="142">
        <v>6.06</v>
      </c>
      <c r="Z159" s="162">
        <v>0.605</v>
      </c>
    </row>
    <row r="160" spans="22:26" ht="12.75">
      <c r="V160" s="151" t="s">
        <v>345</v>
      </c>
      <c r="W160" s="161">
        <v>17.9</v>
      </c>
      <c r="X160" s="141">
        <v>0.315</v>
      </c>
      <c r="Y160" s="142">
        <v>6.02</v>
      </c>
      <c r="Z160" s="162">
        <v>0.525</v>
      </c>
    </row>
    <row r="161" spans="22:26" ht="12.75">
      <c r="V161" s="151" t="s">
        <v>346</v>
      </c>
      <c r="W161" s="161">
        <v>17.7</v>
      </c>
      <c r="X161" s="141">
        <v>0.3</v>
      </c>
      <c r="Y161" s="142">
        <v>6</v>
      </c>
      <c r="Z161" s="162">
        <v>0.425</v>
      </c>
    </row>
    <row r="162" spans="22:26" ht="12.75">
      <c r="V162" s="151" t="s">
        <v>347</v>
      </c>
      <c r="W162" s="161">
        <v>17</v>
      </c>
      <c r="X162" s="141">
        <v>0.585</v>
      </c>
      <c r="Y162" s="161">
        <v>10.4</v>
      </c>
      <c r="Z162" s="162">
        <v>0.985</v>
      </c>
    </row>
    <row r="163" spans="22:26" ht="12.75">
      <c r="V163" s="151" t="s">
        <v>348</v>
      </c>
      <c r="W163" s="161">
        <v>16.8</v>
      </c>
      <c r="X163" s="141">
        <v>0.525</v>
      </c>
      <c r="Y163" s="161">
        <v>10.4</v>
      </c>
      <c r="Z163" s="162">
        <v>0.875</v>
      </c>
    </row>
    <row r="164" spans="22:26" ht="12.75">
      <c r="V164" s="151" t="s">
        <v>349</v>
      </c>
      <c r="W164" s="161">
        <v>16.5</v>
      </c>
      <c r="X164" s="141">
        <v>0.455</v>
      </c>
      <c r="Y164" s="161">
        <v>10.3</v>
      </c>
      <c r="Z164" s="162">
        <v>0.76</v>
      </c>
    </row>
    <row r="165" spans="22:26" ht="12.75">
      <c r="V165" s="151" t="s">
        <v>350</v>
      </c>
      <c r="W165" s="161">
        <v>16.3</v>
      </c>
      <c r="X165" s="141">
        <v>0.395</v>
      </c>
      <c r="Y165" s="161">
        <v>10.2</v>
      </c>
      <c r="Z165" s="162">
        <v>0.665</v>
      </c>
    </row>
    <row r="166" spans="22:26" ht="12.75">
      <c r="V166" s="151" t="s">
        <v>351</v>
      </c>
      <c r="W166" s="161">
        <v>16.4</v>
      </c>
      <c r="X166" s="141">
        <v>0.43</v>
      </c>
      <c r="Y166" s="142">
        <v>7.12</v>
      </c>
      <c r="Z166" s="162">
        <v>0.715</v>
      </c>
    </row>
    <row r="167" spans="22:26" ht="12.75">
      <c r="V167" s="151" t="s">
        <v>352</v>
      </c>
      <c r="W167" s="161">
        <v>16.3</v>
      </c>
      <c r="X167" s="141">
        <v>0.38</v>
      </c>
      <c r="Y167" s="142">
        <v>7.07</v>
      </c>
      <c r="Z167" s="162">
        <v>0.63</v>
      </c>
    </row>
    <row r="168" spans="22:26" ht="12.75">
      <c r="V168" s="151" t="s">
        <v>353</v>
      </c>
      <c r="W168" s="161">
        <v>16.1</v>
      </c>
      <c r="X168" s="141">
        <v>0.345</v>
      </c>
      <c r="Y168" s="142">
        <v>7.04</v>
      </c>
      <c r="Z168" s="162">
        <v>0.565</v>
      </c>
    </row>
    <row r="169" spans="22:26" ht="12.75">
      <c r="V169" s="151" t="s">
        <v>354</v>
      </c>
      <c r="W169" s="161">
        <v>16</v>
      </c>
      <c r="X169" s="141">
        <v>0.305</v>
      </c>
      <c r="Y169" s="142">
        <v>7</v>
      </c>
      <c r="Z169" s="162">
        <v>0.505</v>
      </c>
    </row>
    <row r="170" spans="22:26" ht="12.75">
      <c r="V170" s="151" t="s">
        <v>355</v>
      </c>
      <c r="W170" s="161">
        <v>15.9</v>
      </c>
      <c r="X170" s="141">
        <v>0.295</v>
      </c>
      <c r="Y170" s="142">
        <v>6.99</v>
      </c>
      <c r="Z170" s="162">
        <v>0.43</v>
      </c>
    </row>
    <row r="171" spans="22:26" ht="12.75">
      <c r="V171" s="151" t="s">
        <v>356</v>
      </c>
      <c r="W171" s="161">
        <v>15.9</v>
      </c>
      <c r="X171" s="141">
        <v>0.275</v>
      </c>
      <c r="Y171" s="142">
        <v>5.53</v>
      </c>
      <c r="Z171" s="162">
        <v>0.44</v>
      </c>
    </row>
    <row r="172" spans="22:26" ht="12.75">
      <c r="V172" s="151" t="s">
        <v>357</v>
      </c>
      <c r="W172" s="161">
        <v>15.7</v>
      </c>
      <c r="X172" s="141">
        <v>0.25</v>
      </c>
      <c r="Y172" s="142">
        <v>5.5</v>
      </c>
      <c r="Z172" s="162">
        <v>0.345</v>
      </c>
    </row>
    <row r="173" spans="22:26" ht="12.75">
      <c r="V173" s="151" t="s">
        <v>358</v>
      </c>
      <c r="W173" s="161">
        <v>22.4</v>
      </c>
      <c r="X173" s="142">
        <v>3.07</v>
      </c>
      <c r="Y173" s="161">
        <v>17.9</v>
      </c>
      <c r="Z173" s="145">
        <v>4.91</v>
      </c>
    </row>
    <row r="174" spans="22:26" ht="12.75">
      <c r="V174" s="151" t="s">
        <v>359</v>
      </c>
      <c r="W174" s="161">
        <v>21.6</v>
      </c>
      <c r="X174" s="142">
        <v>2.83</v>
      </c>
      <c r="Y174" s="161">
        <v>17.7</v>
      </c>
      <c r="Z174" s="145">
        <v>4.52</v>
      </c>
    </row>
    <row r="175" spans="22:26" ht="12.75">
      <c r="V175" s="151" t="s">
        <v>360</v>
      </c>
      <c r="W175" s="161">
        <v>20.9</v>
      </c>
      <c r="X175" s="142">
        <v>2.6</v>
      </c>
      <c r="Y175" s="161">
        <v>17.4</v>
      </c>
      <c r="Z175" s="145">
        <v>4.16</v>
      </c>
    </row>
    <row r="176" spans="22:26" ht="12.75">
      <c r="V176" s="151" t="s">
        <v>361</v>
      </c>
      <c r="W176" s="161">
        <v>20.2</v>
      </c>
      <c r="X176" s="142">
        <v>2.38</v>
      </c>
      <c r="Y176" s="161">
        <v>17.2</v>
      </c>
      <c r="Z176" s="145">
        <v>3.82</v>
      </c>
    </row>
    <row r="177" spans="22:26" ht="12.75">
      <c r="V177" s="151" t="s">
        <v>362</v>
      </c>
      <c r="W177" s="161">
        <v>19.6</v>
      </c>
      <c r="X177" s="142">
        <v>2.19</v>
      </c>
      <c r="Y177" s="161">
        <v>17</v>
      </c>
      <c r="Z177" s="145">
        <v>3.5</v>
      </c>
    </row>
    <row r="178" spans="22:26" ht="12.75">
      <c r="V178" s="151" t="s">
        <v>363</v>
      </c>
      <c r="W178" s="161">
        <v>19</v>
      </c>
      <c r="X178" s="142">
        <v>2.02</v>
      </c>
      <c r="Y178" s="161">
        <v>16.8</v>
      </c>
      <c r="Z178" s="145">
        <v>3.21</v>
      </c>
    </row>
    <row r="179" spans="22:26" ht="12.75">
      <c r="V179" s="151" t="s">
        <v>364</v>
      </c>
      <c r="W179" s="161">
        <v>18.7</v>
      </c>
      <c r="X179" s="142">
        <v>1.88</v>
      </c>
      <c r="Y179" s="161">
        <v>16.7</v>
      </c>
      <c r="Z179" s="145">
        <v>3.04</v>
      </c>
    </row>
    <row r="180" spans="22:26" ht="12.75">
      <c r="V180" s="151" t="s">
        <v>365</v>
      </c>
      <c r="W180" s="161">
        <v>18.3</v>
      </c>
      <c r="X180" s="142">
        <v>1.77</v>
      </c>
      <c r="Y180" s="161">
        <v>16.6</v>
      </c>
      <c r="Z180" s="145">
        <v>2.85</v>
      </c>
    </row>
    <row r="181" spans="22:26" ht="12.75">
      <c r="V181" s="151" t="s">
        <v>366</v>
      </c>
      <c r="W181" s="161">
        <v>17.9</v>
      </c>
      <c r="X181" s="142">
        <v>1.66</v>
      </c>
      <c r="Y181" s="161">
        <v>16.5</v>
      </c>
      <c r="Z181" s="145">
        <v>2.66</v>
      </c>
    </row>
    <row r="182" spans="22:26" ht="12.75">
      <c r="V182" s="151" t="s">
        <v>367</v>
      </c>
      <c r="W182" s="161">
        <v>17.5</v>
      </c>
      <c r="X182" s="142">
        <v>1.54</v>
      </c>
      <c r="Y182" s="161">
        <v>16.4</v>
      </c>
      <c r="Z182" s="145">
        <v>2.47</v>
      </c>
    </row>
    <row r="183" spans="22:26" ht="12.75">
      <c r="V183" s="151" t="s">
        <v>368</v>
      </c>
      <c r="W183" s="161">
        <v>17.1</v>
      </c>
      <c r="X183" s="142">
        <v>1.41</v>
      </c>
      <c r="Y183" s="161">
        <v>16.2</v>
      </c>
      <c r="Z183" s="145">
        <v>2.26</v>
      </c>
    </row>
    <row r="184" spans="22:26" ht="12.75">
      <c r="V184" s="151" t="s">
        <v>369</v>
      </c>
      <c r="W184" s="161">
        <v>16.7</v>
      </c>
      <c r="X184" s="142">
        <v>1.29</v>
      </c>
      <c r="Y184" s="161">
        <v>16.1</v>
      </c>
      <c r="Z184" s="145">
        <v>2.07</v>
      </c>
    </row>
    <row r="185" spans="22:26" ht="12.75">
      <c r="V185" s="151" t="s">
        <v>370</v>
      </c>
      <c r="W185" s="161">
        <v>16.4</v>
      </c>
      <c r="X185" s="142">
        <v>1.18</v>
      </c>
      <c r="Y185" s="161">
        <v>16</v>
      </c>
      <c r="Z185" s="145">
        <v>1.89</v>
      </c>
    </row>
    <row r="186" spans="22:26" ht="12.75">
      <c r="V186" s="151" t="s">
        <v>371</v>
      </c>
      <c r="W186" s="161">
        <v>16</v>
      </c>
      <c r="X186" s="142">
        <v>1.07</v>
      </c>
      <c r="Y186" s="161">
        <v>15.9</v>
      </c>
      <c r="Z186" s="145">
        <v>1.72</v>
      </c>
    </row>
    <row r="187" spans="22:26" ht="12.75">
      <c r="V187" s="151" t="s">
        <v>372</v>
      </c>
      <c r="W187" s="161">
        <v>15.7</v>
      </c>
      <c r="X187" s="141">
        <v>0.98</v>
      </c>
      <c r="Y187" s="161">
        <v>15.8</v>
      </c>
      <c r="Z187" s="145">
        <v>1.56</v>
      </c>
    </row>
    <row r="188" spans="22:26" ht="12.75">
      <c r="V188" s="151" t="s">
        <v>373</v>
      </c>
      <c r="W188" s="161">
        <v>15.5</v>
      </c>
      <c r="X188" s="141">
        <v>0.89</v>
      </c>
      <c r="Y188" s="161">
        <v>15.7</v>
      </c>
      <c r="Z188" s="145">
        <v>1.44</v>
      </c>
    </row>
    <row r="189" spans="22:26" ht="12.75">
      <c r="V189" s="151" t="s">
        <v>374</v>
      </c>
      <c r="W189" s="161">
        <v>15.2</v>
      </c>
      <c r="X189" s="141">
        <v>0.83</v>
      </c>
      <c r="Y189" s="161">
        <v>15.7</v>
      </c>
      <c r="Z189" s="145">
        <v>1.31</v>
      </c>
    </row>
    <row r="190" spans="22:26" ht="12.75">
      <c r="V190" s="151" t="s">
        <v>375</v>
      </c>
      <c r="W190" s="161">
        <v>15</v>
      </c>
      <c r="X190" s="141">
        <v>0.745</v>
      </c>
      <c r="Y190" s="161">
        <v>15.6</v>
      </c>
      <c r="Z190" s="145">
        <v>1.19</v>
      </c>
    </row>
    <row r="191" spans="22:26" ht="12.75">
      <c r="V191" s="151" t="s">
        <v>376</v>
      </c>
      <c r="W191" s="161">
        <v>14.8</v>
      </c>
      <c r="X191" s="141">
        <v>0.68</v>
      </c>
      <c r="Y191" s="161">
        <v>15.5</v>
      </c>
      <c r="Z191" s="145">
        <v>1.09</v>
      </c>
    </row>
    <row r="192" spans="22:26" ht="12.75">
      <c r="V192" s="151" t="s">
        <v>377</v>
      </c>
      <c r="W192" s="161">
        <v>14.7</v>
      </c>
      <c r="X192" s="141">
        <v>0.645</v>
      </c>
      <c r="Y192" s="161">
        <v>14.7</v>
      </c>
      <c r="Z192" s="145">
        <v>1.03</v>
      </c>
    </row>
    <row r="193" spans="22:26" ht="12.75">
      <c r="V193" s="151" t="s">
        <v>378</v>
      </c>
      <c r="W193" s="161">
        <v>14.5</v>
      </c>
      <c r="X193" s="141">
        <v>0.59</v>
      </c>
      <c r="Y193" s="161">
        <v>14.7</v>
      </c>
      <c r="Z193" s="162">
        <v>0.94</v>
      </c>
    </row>
    <row r="194" spans="22:26" ht="12.75">
      <c r="V194" s="151" t="s">
        <v>379</v>
      </c>
      <c r="W194" s="161">
        <v>14.3</v>
      </c>
      <c r="X194" s="141">
        <v>0.525</v>
      </c>
      <c r="Y194" s="161">
        <v>14.6</v>
      </c>
      <c r="Z194" s="162">
        <v>0.86</v>
      </c>
    </row>
    <row r="195" spans="22:26" ht="12.75">
      <c r="V195" s="151" t="s">
        <v>380</v>
      </c>
      <c r="W195" s="161">
        <v>14.2</v>
      </c>
      <c r="X195" s="141">
        <v>0.485</v>
      </c>
      <c r="Y195" s="161">
        <v>14.6</v>
      </c>
      <c r="Z195" s="162">
        <v>0.78</v>
      </c>
    </row>
    <row r="196" spans="22:26" ht="12.75">
      <c r="V196" s="151" t="s">
        <v>381</v>
      </c>
      <c r="W196" s="161">
        <v>14</v>
      </c>
      <c r="X196" s="141">
        <v>0.44</v>
      </c>
      <c r="Y196" s="161">
        <v>14.5</v>
      </c>
      <c r="Z196" s="162">
        <v>0.71</v>
      </c>
    </row>
    <row r="197" spans="22:26" ht="12.75">
      <c r="V197" s="151" t="s">
        <v>382</v>
      </c>
      <c r="W197" s="161">
        <v>14.3</v>
      </c>
      <c r="X197" s="141">
        <v>0.51</v>
      </c>
      <c r="Y197" s="161">
        <v>10.1</v>
      </c>
      <c r="Z197" s="162">
        <v>0.855</v>
      </c>
    </row>
    <row r="198" spans="22:26" ht="12.75">
      <c r="V198" s="151" t="s">
        <v>383</v>
      </c>
      <c r="W198" s="161">
        <v>14.2</v>
      </c>
      <c r="X198" s="141">
        <v>0.45</v>
      </c>
      <c r="Y198" s="161">
        <v>10.1</v>
      </c>
      <c r="Z198" s="162">
        <v>0.785</v>
      </c>
    </row>
    <row r="199" spans="22:26" ht="12.75">
      <c r="V199" s="151" t="s">
        <v>384</v>
      </c>
      <c r="W199" s="161">
        <v>14</v>
      </c>
      <c r="X199" s="141">
        <v>0.415</v>
      </c>
      <c r="Y199" s="161">
        <v>10</v>
      </c>
      <c r="Z199" s="162">
        <v>0.72</v>
      </c>
    </row>
    <row r="200" spans="22:26" ht="12.75">
      <c r="V200" s="151" t="s">
        <v>385</v>
      </c>
      <c r="W200" s="161">
        <v>13.9</v>
      </c>
      <c r="X200" s="141">
        <v>0.375</v>
      </c>
      <c r="Y200" s="161">
        <v>10</v>
      </c>
      <c r="Z200" s="162">
        <v>0.645</v>
      </c>
    </row>
    <row r="201" spans="22:26" ht="12.75">
      <c r="V201" s="151" t="s">
        <v>386</v>
      </c>
      <c r="W201" s="161">
        <v>13.9</v>
      </c>
      <c r="X201" s="141">
        <v>0.37</v>
      </c>
      <c r="Y201" s="142">
        <v>8.06</v>
      </c>
      <c r="Z201" s="162">
        <v>0.66</v>
      </c>
    </row>
    <row r="202" spans="22:26" ht="12.75">
      <c r="V202" s="151" t="s">
        <v>387</v>
      </c>
      <c r="W202" s="161">
        <v>13.8</v>
      </c>
      <c r="X202" s="141">
        <v>0.34</v>
      </c>
      <c r="Y202" s="142">
        <v>8.03</v>
      </c>
      <c r="Z202" s="162">
        <v>0.595</v>
      </c>
    </row>
    <row r="203" spans="22:26" ht="12.75">
      <c r="V203" s="151" t="s">
        <v>388</v>
      </c>
      <c r="W203" s="161">
        <v>13.7</v>
      </c>
      <c r="X203" s="141">
        <v>0.305</v>
      </c>
      <c r="Y203" s="142">
        <v>8</v>
      </c>
      <c r="Z203" s="162">
        <v>0.53</v>
      </c>
    </row>
    <row r="204" spans="22:26" ht="12.75">
      <c r="V204" s="151" t="s">
        <v>389</v>
      </c>
      <c r="W204" s="161">
        <v>14.1</v>
      </c>
      <c r="X204" s="141">
        <v>0.31</v>
      </c>
      <c r="Y204" s="142">
        <v>6.77</v>
      </c>
      <c r="Z204" s="162">
        <v>0.515</v>
      </c>
    </row>
    <row r="205" spans="22:26" ht="12.75">
      <c r="V205" s="151" t="s">
        <v>390</v>
      </c>
      <c r="W205" s="161">
        <v>14</v>
      </c>
      <c r="X205" s="141">
        <v>0.285</v>
      </c>
      <c r="Y205" s="142">
        <v>6.75</v>
      </c>
      <c r="Z205" s="162">
        <v>0.455</v>
      </c>
    </row>
    <row r="206" spans="22:26" ht="12.75">
      <c r="V206" s="151" t="s">
        <v>391</v>
      </c>
      <c r="W206" s="161">
        <v>13.8</v>
      </c>
      <c r="X206" s="141">
        <v>0.27</v>
      </c>
      <c r="Y206" s="142">
        <v>6.73</v>
      </c>
      <c r="Z206" s="162">
        <v>0.385</v>
      </c>
    </row>
    <row r="207" spans="22:26" ht="12.75">
      <c r="V207" s="151" t="s">
        <v>392</v>
      </c>
      <c r="W207" s="161">
        <v>13.9</v>
      </c>
      <c r="X207" s="141">
        <v>0.255</v>
      </c>
      <c r="Y207" s="142">
        <v>5.03</v>
      </c>
      <c r="Z207" s="162">
        <v>0.42</v>
      </c>
    </row>
    <row r="208" spans="22:26" ht="12.75">
      <c r="V208" s="151" t="s">
        <v>393</v>
      </c>
      <c r="W208" s="161">
        <v>13.7</v>
      </c>
      <c r="X208" s="141">
        <v>0.23</v>
      </c>
      <c r="Y208" s="142">
        <v>5</v>
      </c>
      <c r="Z208" s="162">
        <v>0.335</v>
      </c>
    </row>
    <row r="209" spans="22:26" ht="12.75">
      <c r="V209" s="151" t="s">
        <v>394</v>
      </c>
      <c r="W209" s="161">
        <v>16.8</v>
      </c>
      <c r="X209" s="142">
        <v>1.78</v>
      </c>
      <c r="Y209" s="161">
        <v>13.4</v>
      </c>
      <c r="Z209" s="145">
        <v>2.96</v>
      </c>
    </row>
    <row r="210" spans="22:26" ht="12.75">
      <c r="V210" s="151" t="s">
        <v>395</v>
      </c>
      <c r="W210" s="161">
        <v>16.3</v>
      </c>
      <c r="X210" s="142">
        <v>1.63</v>
      </c>
      <c r="Y210" s="161">
        <v>13.2</v>
      </c>
      <c r="Z210" s="145">
        <v>2.71</v>
      </c>
    </row>
    <row r="211" spans="22:26" ht="12.75">
      <c r="V211" s="151" t="s">
        <v>396</v>
      </c>
      <c r="W211" s="161">
        <v>15.9</v>
      </c>
      <c r="X211" s="142">
        <v>1.53</v>
      </c>
      <c r="Y211" s="161">
        <v>13.1</v>
      </c>
      <c r="Z211" s="145">
        <v>2.47</v>
      </c>
    </row>
    <row r="212" spans="22:26" ht="12.75">
      <c r="V212" s="151" t="s">
        <v>397</v>
      </c>
      <c r="W212" s="161">
        <v>15.4</v>
      </c>
      <c r="X212" s="142">
        <v>1.4</v>
      </c>
      <c r="Y212" s="161">
        <v>13</v>
      </c>
      <c r="Z212" s="145">
        <v>2.25</v>
      </c>
    </row>
    <row r="213" spans="22:26" ht="12.75">
      <c r="V213" s="151" t="s">
        <v>398</v>
      </c>
      <c r="W213" s="161">
        <v>15.1</v>
      </c>
      <c r="X213" s="142">
        <v>1.29</v>
      </c>
      <c r="Y213" s="161">
        <v>12.9</v>
      </c>
      <c r="Z213" s="145">
        <v>2.07</v>
      </c>
    </row>
    <row r="214" spans="22:26" ht="12.75">
      <c r="V214" s="151" t="s">
        <v>399</v>
      </c>
      <c r="W214" s="161">
        <v>14.7</v>
      </c>
      <c r="X214" s="142">
        <v>1.18</v>
      </c>
      <c r="Y214" s="161">
        <v>12.8</v>
      </c>
      <c r="Z214" s="145">
        <v>1.9</v>
      </c>
    </row>
    <row r="215" spans="22:26" ht="12.75">
      <c r="V215" s="151" t="s">
        <v>400</v>
      </c>
      <c r="W215" s="161">
        <v>14.4</v>
      </c>
      <c r="X215" s="142">
        <v>1.06</v>
      </c>
      <c r="Y215" s="161">
        <v>12.7</v>
      </c>
      <c r="Z215" s="145">
        <v>1.74</v>
      </c>
    </row>
    <row r="216" spans="22:26" ht="12.75">
      <c r="V216" s="151" t="s">
        <v>401</v>
      </c>
      <c r="W216" s="161">
        <v>14</v>
      </c>
      <c r="X216" s="141">
        <v>0.96</v>
      </c>
      <c r="Y216" s="161">
        <v>12.6</v>
      </c>
      <c r="Z216" s="145">
        <v>1.56</v>
      </c>
    </row>
    <row r="217" spans="22:26" ht="12.75">
      <c r="V217" s="151" t="s">
        <v>402</v>
      </c>
      <c r="W217" s="161">
        <v>13.7</v>
      </c>
      <c r="X217" s="141">
        <v>0.87</v>
      </c>
      <c r="Y217" s="161">
        <v>12.5</v>
      </c>
      <c r="Z217" s="145">
        <v>1.4</v>
      </c>
    </row>
    <row r="218" spans="22:26" ht="12.75">
      <c r="V218" s="151" t="s">
        <v>403</v>
      </c>
      <c r="W218" s="161">
        <v>13.4</v>
      </c>
      <c r="X218" s="141">
        <v>0.79</v>
      </c>
      <c r="Y218" s="161">
        <v>12.4</v>
      </c>
      <c r="Z218" s="145">
        <v>1.25</v>
      </c>
    </row>
    <row r="219" spans="22:26" ht="12.75">
      <c r="V219" s="151" t="s">
        <v>404</v>
      </c>
      <c r="W219" s="161">
        <v>13.1</v>
      </c>
      <c r="X219" s="141">
        <v>0.71</v>
      </c>
      <c r="Y219" s="161">
        <v>12.3</v>
      </c>
      <c r="Z219" s="145">
        <v>1.11</v>
      </c>
    </row>
    <row r="220" spans="22:26" ht="12.75">
      <c r="V220" s="151" t="s">
        <v>405</v>
      </c>
      <c r="W220" s="161">
        <v>12.9</v>
      </c>
      <c r="X220" s="141">
        <v>0.61</v>
      </c>
      <c r="Y220" s="161">
        <v>12.2</v>
      </c>
      <c r="Z220" s="162">
        <v>0.99</v>
      </c>
    </row>
    <row r="221" spans="22:26" ht="12.75">
      <c r="V221" s="151" t="s">
        <v>406</v>
      </c>
      <c r="W221" s="161">
        <v>12.7</v>
      </c>
      <c r="X221" s="141">
        <v>0.55</v>
      </c>
      <c r="Y221" s="161">
        <v>12.2</v>
      </c>
      <c r="Z221" s="162">
        <v>0.9</v>
      </c>
    </row>
    <row r="222" spans="22:26" ht="12.75">
      <c r="V222" s="151" t="s">
        <v>407</v>
      </c>
      <c r="W222" s="161">
        <v>12.5</v>
      </c>
      <c r="X222" s="141">
        <v>0.515</v>
      </c>
      <c r="Y222" s="161">
        <v>12.1</v>
      </c>
      <c r="Z222" s="162">
        <v>0.81</v>
      </c>
    </row>
    <row r="223" spans="22:26" ht="12.75">
      <c r="V223" s="151" t="s">
        <v>408</v>
      </c>
      <c r="W223" s="161">
        <v>12.4</v>
      </c>
      <c r="X223" s="141">
        <v>0.47</v>
      </c>
      <c r="Y223" s="161">
        <v>12.1</v>
      </c>
      <c r="Z223" s="162">
        <v>0.735</v>
      </c>
    </row>
    <row r="224" spans="22:26" ht="12.75">
      <c r="V224" s="151" t="s">
        <v>409</v>
      </c>
      <c r="W224" s="161">
        <v>12.3</v>
      </c>
      <c r="X224" s="141">
        <v>0.43</v>
      </c>
      <c r="Y224" s="161">
        <v>12</v>
      </c>
      <c r="Z224" s="162">
        <v>0.67</v>
      </c>
    </row>
    <row r="225" spans="22:26" ht="12.75">
      <c r="V225" s="151" t="s">
        <v>410</v>
      </c>
      <c r="W225" s="161">
        <v>12.1</v>
      </c>
      <c r="X225" s="141">
        <v>0.39</v>
      </c>
      <c r="Y225" s="161">
        <v>12</v>
      </c>
      <c r="Z225" s="162">
        <v>0.605</v>
      </c>
    </row>
    <row r="226" spans="22:26" ht="12.75">
      <c r="V226" s="151" t="s">
        <v>411</v>
      </c>
      <c r="W226" s="161">
        <v>12.2</v>
      </c>
      <c r="X226" s="141">
        <v>0.36</v>
      </c>
      <c r="Y226" s="161">
        <v>10</v>
      </c>
      <c r="Z226" s="162">
        <v>0.64</v>
      </c>
    </row>
    <row r="227" spans="22:26" ht="12.75">
      <c r="V227" s="151" t="s">
        <v>412</v>
      </c>
      <c r="W227" s="161">
        <v>12.1</v>
      </c>
      <c r="X227" s="141">
        <v>0.345</v>
      </c>
      <c r="Y227" s="161">
        <v>10</v>
      </c>
      <c r="Z227" s="162">
        <v>0.575</v>
      </c>
    </row>
    <row r="228" spans="22:26" ht="12.75">
      <c r="V228" s="151" t="s">
        <v>413</v>
      </c>
      <c r="W228" s="161">
        <v>12.2</v>
      </c>
      <c r="X228" s="141">
        <v>0.37</v>
      </c>
      <c r="Y228" s="142">
        <v>8.08</v>
      </c>
      <c r="Z228" s="162">
        <v>0.64</v>
      </c>
    </row>
    <row r="229" spans="22:26" ht="12.75">
      <c r="V229" s="151" t="s">
        <v>414</v>
      </c>
      <c r="W229" s="161">
        <v>12.1</v>
      </c>
      <c r="X229" s="141">
        <v>0.335</v>
      </c>
      <c r="Y229" s="142">
        <v>8.05</v>
      </c>
      <c r="Z229" s="162">
        <v>0.575</v>
      </c>
    </row>
    <row r="230" spans="22:26" ht="12.75">
      <c r="V230" s="151" t="s">
        <v>415</v>
      </c>
      <c r="W230" s="161">
        <v>11.9</v>
      </c>
      <c r="X230" s="141">
        <v>0.295</v>
      </c>
      <c r="Y230" s="142">
        <v>8.01</v>
      </c>
      <c r="Z230" s="162">
        <v>0.515</v>
      </c>
    </row>
    <row r="231" spans="22:26" ht="12.75">
      <c r="V231" s="151" t="s">
        <v>416</v>
      </c>
      <c r="W231" s="161">
        <v>12.5</v>
      </c>
      <c r="X231" s="141">
        <v>0.3</v>
      </c>
      <c r="Y231" s="142">
        <v>6.56</v>
      </c>
      <c r="Z231" s="162">
        <v>0.52</v>
      </c>
    </row>
    <row r="232" spans="22:26" ht="12.75">
      <c r="V232" s="151" t="s">
        <v>417</v>
      </c>
      <c r="W232" s="161">
        <v>12.3</v>
      </c>
      <c r="X232" s="141">
        <v>0.26</v>
      </c>
      <c r="Y232" s="142">
        <v>6.52</v>
      </c>
      <c r="Z232" s="162">
        <v>0.44</v>
      </c>
    </row>
    <row r="233" spans="22:26" ht="12.75">
      <c r="V233" s="151" t="s">
        <v>418</v>
      </c>
      <c r="W233" s="161">
        <v>12.2</v>
      </c>
      <c r="X233" s="141">
        <v>0.23</v>
      </c>
      <c r="Y233" s="142">
        <v>6.49</v>
      </c>
      <c r="Z233" s="162">
        <v>0.38</v>
      </c>
    </row>
    <row r="234" spans="22:26" ht="12.75">
      <c r="V234" s="151" t="s">
        <v>419</v>
      </c>
      <c r="W234" s="161">
        <v>12.3</v>
      </c>
      <c r="X234" s="141">
        <v>0.26</v>
      </c>
      <c r="Y234" s="142">
        <v>4.03</v>
      </c>
      <c r="Z234" s="162">
        <v>0.425</v>
      </c>
    </row>
    <row r="235" spans="22:26" ht="12.75">
      <c r="V235" s="151" t="s">
        <v>420</v>
      </c>
      <c r="W235" s="161">
        <v>12.2</v>
      </c>
      <c r="X235" s="141">
        <v>0.235</v>
      </c>
      <c r="Y235" s="142">
        <v>4.01</v>
      </c>
      <c r="Z235" s="162">
        <v>0.35</v>
      </c>
    </row>
    <row r="236" spans="22:26" ht="12.75">
      <c r="V236" s="151" t="s">
        <v>421</v>
      </c>
      <c r="W236" s="161">
        <v>12</v>
      </c>
      <c r="X236" s="141">
        <v>0.22</v>
      </c>
      <c r="Y236" s="142">
        <v>3.99</v>
      </c>
      <c r="Z236" s="162">
        <v>0.265</v>
      </c>
    </row>
    <row r="237" spans="22:26" ht="12.75">
      <c r="V237" s="151" t="s">
        <v>422</v>
      </c>
      <c r="W237" s="161">
        <v>11.9</v>
      </c>
      <c r="X237" s="141">
        <v>0.2</v>
      </c>
      <c r="Y237" s="142">
        <v>3.97</v>
      </c>
      <c r="Z237" s="162">
        <v>0.225</v>
      </c>
    </row>
    <row r="238" spans="22:26" ht="12.75">
      <c r="V238" s="151" t="s">
        <v>423</v>
      </c>
      <c r="W238" s="161">
        <v>11.4</v>
      </c>
      <c r="X238" s="141">
        <v>0.755</v>
      </c>
      <c r="Y238" s="161">
        <v>10.4</v>
      </c>
      <c r="Z238" s="145">
        <v>1.25</v>
      </c>
    </row>
    <row r="239" spans="22:26" ht="12.75">
      <c r="V239" s="151" t="s">
        <v>424</v>
      </c>
      <c r="W239" s="161">
        <v>11.1</v>
      </c>
      <c r="X239" s="141">
        <v>0.68</v>
      </c>
      <c r="Y239" s="161">
        <v>10.3</v>
      </c>
      <c r="Z239" s="145">
        <v>1.12</v>
      </c>
    </row>
    <row r="240" spans="22:26" ht="12.75">
      <c r="V240" s="151" t="s">
        <v>425</v>
      </c>
      <c r="W240" s="161">
        <v>10.8</v>
      </c>
      <c r="X240" s="141">
        <v>0.605</v>
      </c>
      <c r="Y240" s="161">
        <v>10.3</v>
      </c>
      <c r="Z240" s="162">
        <v>0.99</v>
      </c>
    </row>
    <row r="241" spans="22:26" ht="12.75">
      <c r="V241" s="151" t="s">
        <v>426</v>
      </c>
      <c r="W241" s="161">
        <v>10.6</v>
      </c>
      <c r="X241" s="141">
        <v>0.53</v>
      </c>
      <c r="Y241" s="161">
        <v>10.2</v>
      </c>
      <c r="Z241" s="162">
        <v>0.87</v>
      </c>
    </row>
    <row r="242" spans="22:26" ht="12.75">
      <c r="V242" s="151" t="s">
        <v>427</v>
      </c>
      <c r="W242" s="161">
        <v>10.4</v>
      </c>
      <c r="X242" s="141">
        <v>0.47</v>
      </c>
      <c r="Y242" s="161">
        <v>10.1</v>
      </c>
      <c r="Z242" s="162">
        <v>0.77</v>
      </c>
    </row>
    <row r="243" spans="22:26" ht="12.75">
      <c r="V243" s="151" t="s">
        <v>428</v>
      </c>
      <c r="W243" s="161">
        <v>10.2</v>
      </c>
      <c r="X243" s="141">
        <v>0.42</v>
      </c>
      <c r="Y243" s="161">
        <v>10.1</v>
      </c>
      <c r="Z243" s="162">
        <v>0.68</v>
      </c>
    </row>
    <row r="244" spans="22:26" ht="12.75">
      <c r="V244" s="151" t="s">
        <v>429</v>
      </c>
      <c r="W244" s="161">
        <v>10.1</v>
      </c>
      <c r="X244" s="141">
        <v>0.37</v>
      </c>
      <c r="Y244" s="161">
        <v>10</v>
      </c>
      <c r="Z244" s="162">
        <v>0.615</v>
      </c>
    </row>
    <row r="245" spans="22:26" ht="12.75">
      <c r="V245" s="151" t="s">
        <v>430</v>
      </c>
      <c r="W245" s="161">
        <v>10</v>
      </c>
      <c r="X245" s="141">
        <v>0.34</v>
      </c>
      <c r="Y245" s="161">
        <v>10</v>
      </c>
      <c r="Z245" s="162">
        <v>0.56</v>
      </c>
    </row>
    <row r="246" spans="22:26" ht="12.75">
      <c r="V246" s="151" t="s">
        <v>431</v>
      </c>
      <c r="W246" s="161">
        <v>10.1</v>
      </c>
      <c r="X246" s="141">
        <v>0.35</v>
      </c>
      <c r="Y246" s="142">
        <v>8.02</v>
      </c>
      <c r="Z246" s="162">
        <v>0.62</v>
      </c>
    </row>
    <row r="247" spans="22:26" ht="12.75">
      <c r="V247" s="151" t="s">
        <v>432</v>
      </c>
      <c r="W247" s="142">
        <v>9.92</v>
      </c>
      <c r="X247" s="141">
        <v>0.315</v>
      </c>
      <c r="Y247" s="142">
        <v>7.99</v>
      </c>
      <c r="Z247" s="162">
        <v>0.53</v>
      </c>
    </row>
    <row r="248" spans="22:26" ht="12.75">
      <c r="V248" s="151" t="s">
        <v>433</v>
      </c>
      <c r="W248" s="142">
        <v>9.73</v>
      </c>
      <c r="X248" s="141">
        <v>0.29</v>
      </c>
      <c r="Y248" s="142">
        <v>7.96</v>
      </c>
      <c r="Z248" s="162">
        <v>0.435</v>
      </c>
    </row>
    <row r="249" spans="22:26" ht="12.75">
      <c r="V249" s="151" t="s">
        <v>434</v>
      </c>
      <c r="W249" s="161">
        <v>10.5</v>
      </c>
      <c r="X249" s="141">
        <v>0.3</v>
      </c>
      <c r="Y249" s="142">
        <v>5.81</v>
      </c>
      <c r="Z249" s="162">
        <v>0.51</v>
      </c>
    </row>
    <row r="250" spans="22:26" ht="12.75">
      <c r="V250" s="151" t="s">
        <v>435</v>
      </c>
      <c r="W250" s="161">
        <v>10.3</v>
      </c>
      <c r="X250" s="141">
        <v>0.26</v>
      </c>
      <c r="Y250" s="142">
        <v>5.77</v>
      </c>
      <c r="Z250" s="162">
        <v>0.44</v>
      </c>
    </row>
    <row r="251" spans="22:26" ht="12.75">
      <c r="V251" s="151" t="s">
        <v>436</v>
      </c>
      <c r="W251" s="161">
        <v>10.2</v>
      </c>
      <c r="X251" s="141">
        <v>0.24</v>
      </c>
      <c r="Y251" s="142">
        <v>5.75</v>
      </c>
      <c r="Z251" s="162">
        <v>0.36</v>
      </c>
    </row>
    <row r="252" spans="22:26" ht="12.75">
      <c r="V252" s="151" t="s">
        <v>437</v>
      </c>
      <c r="W252" s="161">
        <v>10.2</v>
      </c>
      <c r="X252" s="141">
        <v>0.25</v>
      </c>
      <c r="Y252" s="142">
        <v>4.02</v>
      </c>
      <c r="Z252" s="162">
        <v>0.395</v>
      </c>
    </row>
    <row r="253" spans="22:26" ht="12.75">
      <c r="V253" s="151" t="s">
        <v>438</v>
      </c>
      <c r="W253" s="161">
        <v>10.1</v>
      </c>
      <c r="X253" s="141">
        <v>0.24</v>
      </c>
      <c r="Y253" s="142">
        <v>4.01</v>
      </c>
      <c r="Z253" s="162">
        <v>0.33</v>
      </c>
    </row>
    <row r="254" spans="22:26" ht="12.75">
      <c r="V254" s="151" t="s">
        <v>439</v>
      </c>
      <c r="W254" s="161">
        <v>10</v>
      </c>
      <c r="X254" s="141">
        <v>0.23</v>
      </c>
      <c r="Y254" s="142">
        <v>4</v>
      </c>
      <c r="Z254" s="162">
        <v>0.27</v>
      </c>
    </row>
    <row r="255" spans="22:26" ht="12.75">
      <c r="V255" s="151" t="s">
        <v>440</v>
      </c>
      <c r="W255" s="142">
        <v>9.87</v>
      </c>
      <c r="X255" s="141">
        <v>0.19</v>
      </c>
      <c r="Y255" s="142">
        <v>3.96</v>
      </c>
      <c r="Z255" s="162">
        <v>0.21</v>
      </c>
    </row>
    <row r="256" spans="22:26" ht="12.75">
      <c r="V256" s="151" t="s">
        <v>441</v>
      </c>
      <c r="W256" s="142">
        <v>9</v>
      </c>
      <c r="X256" s="141">
        <v>0.57</v>
      </c>
      <c r="Y256" s="142">
        <v>8.28</v>
      </c>
      <c r="Z256" s="162">
        <v>0.935</v>
      </c>
    </row>
    <row r="257" spans="22:26" ht="12.75">
      <c r="V257" s="151" t="s">
        <v>442</v>
      </c>
      <c r="W257" s="142">
        <v>8.75</v>
      </c>
      <c r="X257" s="141">
        <v>0.51</v>
      </c>
      <c r="Y257" s="142">
        <v>8.22</v>
      </c>
      <c r="Z257" s="162">
        <v>0.81</v>
      </c>
    </row>
    <row r="258" spans="22:26" ht="12.75">
      <c r="V258" s="151" t="s">
        <v>443</v>
      </c>
      <c r="W258" s="142">
        <v>8.5</v>
      </c>
      <c r="X258" s="141">
        <v>0.4</v>
      </c>
      <c r="Y258" s="142">
        <v>8.11</v>
      </c>
      <c r="Z258" s="162">
        <v>0.685</v>
      </c>
    </row>
    <row r="259" spans="22:26" ht="12.75">
      <c r="V259" s="151" t="s">
        <v>444</v>
      </c>
      <c r="W259" s="142">
        <v>8.25</v>
      </c>
      <c r="X259" s="141">
        <v>0.36</v>
      </c>
      <c r="Y259" s="142">
        <v>8.07</v>
      </c>
      <c r="Z259" s="162">
        <v>0.56</v>
      </c>
    </row>
    <row r="260" spans="22:26" ht="12.75">
      <c r="V260" s="151" t="s">
        <v>445</v>
      </c>
      <c r="W260" s="142">
        <v>8.12</v>
      </c>
      <c r="X260" s="141">
        <v>0.31</v>
      </c>
      <c r="Y260" s="142">
        <v>8.02</v>
      </c>
      <c r="Z260" s="162">
        <v>0.495</v>
      </c>
    </row>
    <row r="261" spans="22:26" ht="12.75">
      <c r="V261" s="151" t="s">
        <v>446</v>
      </c>
      <c r="W261" s="142">
        <v>8</v>
      </c>
      <c r="X261" s="141">
        <v>0.285</v>
      </c>
      <c r="Y261" s="142">
        <v>8</v>
      </c>
      <c r="Z261" s="162">
        <v>0.435</v>
      </c>
    </row>
    <row r="262" spans="22:26" ht="12.75">
      <c r="V262" s="151" t="s">
        <v>447</v>
      </c>
      <c r="W262" s="142">
        <v>8.06</v>
      </c>
      <c r="X262" s="141">
        <v>0.285</v>
      </c>
      <c r="Y262" s="142">
        <v>6.54</v>
      </c>
      <c r="Z262" s="162">
        <v>0.465</v>
      </c>
    </row>
    <row r="263" spans="22:26" ht="12.75">
      <c r="V263" s="151" t="s">
        <v>448</v>
      </c>
      <c r="W263" s="142">
        <v>7.93</v>
      </c>
      <c r="X263" s="141">
        <v>0.245</v>
      </c>
      <c r="Y263" s="142">
        <v>6.5</v>
      </c>
      <c r="Z263" s="162">
        <v>0.4</v>
      </c>
    </row>
    <row r="264" spans="22:26" ht="12.75">
      <c r="V264" s="151" t="s">
        <v>449</v>
      </c>
      <c r="W264" s="142">
        <v>8.28</v>
      </c>
      <c r="X264" s="141">
        <v>0.25</v>
      </c>
      <c r="Y264" s="142">
        <v>5.27</v>
      </c>
      <c r="Z264" s="162">
        <v>0.4</v>
      </c>
    </row>
    <row r="265" spans="22:26" ht="12.75">
      <c r="V265" s="151" t="s">
        <v>450</v>
      </c>
      <c r="W265" s="142">
        <v>8.14</v>
      </c>
      <c r="X265" s="141">
        <v>0.23</v>
      </c>
      <c r="Y265" s="142">
        <v>5.25</v>
      </c>
      <c r="Z265" s="162">
        <v>0.33</v>
      </c>
    </row>
    <row r="266" spans="22:26" ht="12.75">
      <c r="V266" s="151" t="s">
        <v>451</v>
      </c>
      <c r="W266" s="142">
        <v>8.11</v>
      </c>
      <c r="X266" s="141">
        <v>0.245</v>
      </c>
      <c r="Y266" s="142">
        <v>4.01</v>
      </c>
      <c r="Z266" s="162">
        <v>0.315</v>
      </c>
    </row>
    <row r="267" spans="22:26" ht="12.75">
      <c r="V267" s="151" t="s">
        <v>452</v>
      </c>
      <c r="W267" s="142">
        <v>7.99</v>
      </c>
      <c r="X267" s="141">
        <v>0.23</v>
      </c>
      <c r="Y267" s="142">
        <v>4</v>
      </c>
      <c r="Z267" s="162">
        <v>0.255</v>
      </c>
    </row>
    <row r="268" spans="22:26" ht="12.75">
      <c r="V268" s="151" t="s">
        <v>453</v>
      </c>
      <c r="W268" s="142">
        <v>7.89</v>
      </c>
      <c r="X268" s="141">
        <v>0.17</v>
      </c>
      <c r="Y268" s="142">
        <v>3.94</v>
      </c>
      <c r="Z268" s="162">
        <v>0.205</v>
      </c>
    </row>
    <row r="269" spans="22:26" ht="12.75">
      <c r="V269" s="151" t="s">
        <v>454</v>
      </c>
      <c r="W269" s="142">
        <v>6.38</v>
      </c>
      <c r="X269" s="141">
        <v>0.32</v>
      </c>
      <c r="Y269" s="142">
        <v>6.08</v>
      </c>
      <c r="Z269" s="162">
        <v>0.455</v>
      </c>
    </row>
    <row r="270" spans="22:26" ht="12.75">
      <c r="V270" s="151" t="s">
        <v>455</v>
      </c>
      <c r="W270" s="142">
        <v>6.2</v>
      </c>
      <c r="X270" s="141">
        <v>0.26</v>
      </c>
      <c r="Y270" s="142">
        <v>6.02</v>
      </c>
      <c r="Z270" s="162">
        <v>0.365</v>
      </c>
    </row>
    <row r="271" spans="22:26" ht="12.75">
      <c r="V271" s="151" t="s">
        <v>456</v>
      </c>
      <c r="W271" s="142">
        <v>5.99</v>
      </c>
      <c r="X271" s="141">
        <v>0.23</v>
      </c>
      <c r="Y271" s="142">
        <v>5.99</v>
      </c>
      <c r="Z271" s="162">
        <v>0.26</v>
      </c>
    </row>
    <row r="272" spans="22:26" ht="12.75">
      <c r="V272" s="151" t="s">
        <v>457</v>
      </c>
      <c r="W272" s="142">
        <v>6.28</v>
      </c>
      <c r="X272" s="141">
        <v>0.26</v>
      </c>
      <c r="Y272" s="142">
        <v>4.03</v>
      </c>
      <c r="Z272" s="162">
        <v>0.405</v>
      </c>
    </row>
    <row r="273" spans="22:26" ht="12.75">
      <c r="V273" s="151" t="s">
        <v>458</v>
      </c>
      <c r="W273" s="142">
        <v>6.03</v>
      </c>
      <c r="X273" s="141">
        <v>0.23</v>
      </c>
      <c r="Y273" s="142">
        <v>4</v>
      </c>
      <c r="Z273" s="162">
        <v>0.28</v>
      </c>
    </row>
    <row r="274" spans="22:26" ht="12.75">
      <c r="V274" s="151" t="s">
        <v>459</v>
      </c>
      <c r="W274" s="142">
        <v>5.9</v>
      </c>
      <c r="X274" s="141">
        <v>0.17</v>
      </c>
      <c r="Y274" s="142">
        <v>3.94</v>
      </c>
      <c r="Z274" s="162">
        <v>0.215</v>
      </c>
    </row>
    <row r="275" spans="22:26" ht="12.75">
      <c r="V275" s="151" t="s">
        <v>460</v>
      </c>
      <c r="W275" s="142">
        <v>5.83</v>
      </c>
      <c r="X275" s="141">
        <v>0.17</v>
      </c>
      <c r="Y275" s="142">
        <v>3.94</v>
      </c>
      <c r="Z275" s="162">
        <v>0.195</v>
      </c>
    </row>
    <row r="276" spans="22:26" ht="12.75">
      <c r="V276" s="151" t="s">
        <v>461</v>
      </c>
      <c r="W276" s="142">
        <v>5.15</v>
      </c>
      <c r="X276" s="141">
        <v>0.27</v>
      </c>
      <c r="Y276" s="142">
        <v>5.03</v>
      </c>
      <c r="Z276" s="162">
        <v>0.43</v>
      </c>
    </row>
    <row r="277" spans="22:26" ht="12.75">
      <c r="V277" s="151" t="s">
        <v>462</v>
      </c>
      <c r="W277" s="142">
        <v>5.01</v>
      </c>
      <c r="X277" s="141">
        <v>0.24</v>
      </c>
      <c r="Y277" s="142">
        <v>5</v>
      </c>
      <c r="Z277" s="162">
        <v>0.36</v>
      </c>
    </row>
    <row r="278" spans="22:26" ht="12.75">
      <c r="V278" s="152" t="s">
        <v>463</v>
      </c>
      <c r="W278" s="153">
        <v>4.16</v>
      </c>
      <c r="X278" s="163">
        <v>0.28</v>
      </c>
      <c r="Y278" s="153">
        <v>4.06</v>
      </c>
      <c r="Z278" s="164">
        <v>0.345</v>
      </c>
    </row>
    <row r="279" spans="22:26" ht="12.75">
      <c r="V279" s="172" t="s">
        <v>464</v>
      </c>
      <c r="W279" s="165">
        <v>12.5</v>
      </c>
      <c r="X279" s="166">
        <v>0.155</v>
      </c>
      <c r="Y279" s="167">
        <v>3.75</v>
      </c>
      <c r="Z279" s="168">
        <v>0.228</v>
      </c>
    </row>
    <row r="280" spans="22:26" ht="12.75">
      <c r="V280" s="151" t="s">
        <v>465</v>
      </c>
      <c r="W280" s="161">
        <v>12.5</v>
      </c>
      <c r="X280" s="141">
        <v>0.155</v>
      </c>
      <c r="Y280" s="142">
        <v>3.5</v>
      </c>
      <c r="Z280" s="162">
        <v>0.211</v>
      </c>
    </row>
    <row r="281" spans="22:26" ht="12.75">
      <c r="V281" s="151" t="s">
        <v>466</v>
      </c>
      <c r="W281" s="161">
        <v>12</v>
      </c>
      <c r="X281" s="141">
        <v>0.177</v>
      </c>
      <c r="Y281" s="142">
        <v>3.07</v>
      </c>
      <c r="Z281" s="162">
        <v>0.225</v>
      </c>
    </row>
    <row r="282" spans="22:26" ht="12.75">
      <c r="V282" s="151" t="s">
        <v>467</v>
      </c>
      <c r="W282" s="161">
        <v>12</v>
      </c>
      <c r="X282" s="141">
        <v>0.16</v>
      </c>
      <c r="Y282" s="142">
        <v>3.07</v>
      </c>
      <c r="Z282" s="162">
        <v>0.21</v>
      </c>
    </row>
    <row r="283" spans="22:26" ht="12.75">
      <c r="V283" s="151" t="s">
        <v>468</v>
      </c>
      <c r="W283" s="161">
        <v>12</v>
      </c>
      <c r="X283" s="141">
        <v>0.149</v>
      </c>
      <c r="Y283" s="142">
        <v>3.25</v>
      </c>
      <c r="Z283" s="162">
        <v>0.18</v>
      </c>
    </row>
    <row r="284" spans="22:26" ht="12.75">
      <c r="V284" s="151" t="s">
        <v>469</v>
      </c>
      <c r="W284" s="161">
        <v>10</v>
      </c>
      <c r="X284" s="141">
        <v>0.157</v>
      </c>
      <c r="Y284" s="142">
        <v>2.69</v>
      </c>
      <c r="Z284" s="162">
        <v>0.206</v>
      </c>
    </row>
    <row r="285" spans="22:26" ht="12.75">
      <c r="V285" s="151" t="s">
        <v>470</v>
      </c>
      <c r="W285" s="161">
        <v>10</v>
      </c>
      <c r="X285" s="141">
        <v>0.141</v>
      </c>
      <c r="Y285" s="142">
        <v>2.69</v>
      </c>
      <c r="Z285" s="162">
        <v>0.182</v>
      </c>
    </row>
    <row r="286" spans="22:26" ht="12.75">
      <c r="V286" s="151" t="s">
        <v>471</v>
      </c>
      <c r="W286" s="161">
        <v>10</v>
      </c>
      <c r="X286" s="141">
        <v>0.13</v>
      </c>
      <c r="Y286" s="142">
        <v>2.69</v>
      </c>
      <c r="Z286" s="162">
        <v>0.173</v>
      </c>
    </row>
    <row r="287" spans="22:26" ht="12.75">
      <c r="V287" s="151" t="s">
        <v>472</v>
      </c>
      <c r="W287" s="142">
        <v>8</v>
      </c>
      <c r="X287" s="141">
        <v>0.135</v>
      </c>
      <c r="Y287" s="142">
        <v>2.28</v>
      </c>
      <c r="Z287" s="162">
        <v>0.189</v>
      </c>
    </row>
    <row r="288" spans="22:26" ht="12.75">
      <c r="V288" s="151" t="s">
        <v>473</v>
      </c>
      <c r="W288" s="142">
        <v>8</v>
      </c>
      <c r="X288" s="141">
        <v>0.129</v>
      </c>
      <c r="Y288" s="142">
        <v>2.28</v>
      </c>
      <c r="Z288" s="162">
        <v>0.177</v>
      </c>
    </row>
    <row r="289" spans="22:26" ht="12.75">
      <c r="V289" s="151" t="s">
        <v>474</v>
      </c>
      <c r="W289" s="142">
        <v>6</v>
      </c>
      <c r="X289" s="141">
        <v>0.114</v>
      </c>
      <c r="Y289" s="142">
        <v>1.84</v>
      </c>
      <c r="Z289" s="162">
        <v>0.171</v>
      </c>
    </row>
    <row r="290" spans="22:26" ht="12.75">
      <c r="V290" s="151" t="s">
        <v>475</v>
      </c>
      <c r="W290" s="142">
        <v>5.92</v>
      </c>
      <c r="X290" s="169">
        <v>0.098</v>
      </c>
      <c r="Y290" s="142">
        <v>2</v>
      </c>
      <c r="Z290" s="162">
        <v>0.129</v>
      </c>
    </row>
    <row r="291" spans="22:26" ht="12.75">
      <c r="V291" s="151" t="s">
        <v>476</v>
      </c>
      <c r="W291" s="142">
        <v>5</v>
      </c>
      <c r="X291" s="141">
        <v>0.316</v>
      </c>
      <c r="Y291" s="142">
        <v>5</v>
      </c>
      <c r="Z291" s="162">
        <v>0.416</v>
      </c>
    </row>
    <row r="292" spans="22:26" ht="12.75">
      <c r="V292" s="151" t="s">
        <v>477</v>
      </c>
      <c r="W292" s="142">
        <v>3.8</v>
      </c>
      <c r="X292" s="141">
        <v>0.13</v>
      </c>
      <c r="Y292" s="142">
        <v>3.8</v>
      </c>
      <c r="Z292" s="162">
        <v>0.16</v>
      </c>
    </row>
    <row r="293" spans="22:26" ht="12.75">
      <c r="V293" s="151" t="s">
        <v>478</v>
      </c>
      <c r="W293" s="142">
        <v>4</v>
      </c>
      <c r="X293" s="141">
        <v>0.115</v>
      </c>
      <c r="Y293" s="142">
        <v>2.25</v>
      </c>
      <c r="Z293" s="162">
        <v>0.17</v>
      </c>
    </row>
    <row r="294" spans="22:26" ht="12.75">
      <c r="V294" s="151" t="s">
        <v>479</v>
      </c>
      <c r="W294" s="142">
        <v>4</v>
      </c>
      <c r="X294" s="169">
        <v>0.092</v>
      </c>
      <c r="Y294" s="142">
        <v>2.25</v>
      </c>
      <c r="Z294" s="162">
        <v>0.13</v>
      </c>
    </row>
    <row r="295" spans="22:26" ht="12.75">
      <c r="V295" s="151" t="s">
        <v>480</v>
      </c>
      <c r="W295" s="142">
        <v>4</v>
      </c>
      <c r="X295" s="169">
        <v>0.092</v>
      </c>
      <c r="Y295" s="142">
        <v>2.25</v>
      </c>
      <c r="Z295" s="162">
        <v>0.13</v>
      </c>
    </row>
    <row r="296" spans="22:26" ht="12.75">
      <c r="V296" s="152" t="s">
        <v>481</v>
      </c>
      <c r="W296" s="153">
        <v>3</v>
      </c>
      <c r="X296" s="170">
        <v>0.09</v>
      </c>
      <c r="Y296" s="153">
        <v>2.25</v>
      </c>
      <c r="Z296" s="164">
        <v>0.13</v>
      </c>
    </row>
    <row r="297" spans="22:26" ht="12.75">
      <c r="V297" s="172" t="s">
        <v>482</v>
      </c>
      <c r="W297" s="165">
        <v>24.5</v>
      </c>
      <c r="X297" s="166">
        <v>0.8</v>
      </c>
      <c r="Y297" s="167">
        <v>8.05</v>
      </c>
      <c r="Z297" s="144">
        <v>1.09</v>
      </c>
    </row>
    <row r="298" spans="22:26" ht="12.75">
      <c r="V298" s="151" t="s">
        <v>483</v>
      </c>
      <c r="W298" s="161">
        <v>24.5</v>
      </c>
      <c r="X298" s="141">
        <v>0.62</v>
      </c>
      <c r="Y298" s="142">
        <v>7.87</v>
      </c>
      <c r="Z298" s="145">
        <v>1.09</v>
      </c>
    </row>
    <row r="299" spans="22:26" ht="12.75">
      <c r="V299" s="151" t="s">
        <v>484</v>
      </c>
      <c r="W299" s="161">
        <v>24</v>
      </c>
      <c r="X299" s="141">
        <v>0.745</v>
      </c>
      <c r="Y299" s="142">
        <v>7.25</v>
      </c>
      <c r="Z299" s="162">
        <v>0.87</v>
      </c>
    </row>
    <row r="300" spans="22:26" ht="12.75">
      <c r="V300" s="151" t="s">
        <v>485</v>
      </c>
      <c r="W300" s="161">
        <v>24</v>
      </c>
      <c r="X300" s="141">
        <v>0.625</v>
      </c>
      <c r="Y300" s="142">
        <v>7.13</v>
      </c>
      <c r="Z300" s="162">
        <v>0.87</v>
      </c>
    </row>
    <row r="301" spans="22:26" ht="12.75">
      <c r="V301" s="151" t="s">
        <v>486</v>
      </c>
      <c r="W301" s="161">
        <v>24</v>
      </c>
      <c r="X301" s="141">
        <v>0.5</v>
      </c>
      <c r="Y301" s="142">
        <v>7</v>
      </c>
      <c r="Z301" s="162">
        <v>0.87</v>
      </c>
    </row>
    <row r="302" spans="22:26" ht="12.75">
      <c r="V302" s="151" t="s">
        <v>487</v>
      </c>
      <c r="W302" s="161">
        <v>20.3</v>
      </c>
      <c r="X302" s="141">
        <v>0.8</v>
      </c>
      <c r="Y302" s="142">
        <v>7.2</v>
      </c>
      <c r="Z302" s="162">
        <v>0.92</v>
      </c>
    </row>
    <row r="303" spans="22:26" ht="12.75">
      <c r="V303" s="151" t="s">
        <v>488</v>
      </c>
      <c r="W303" s="161">
        <v>20.3</v>
      </c>
      <c r="X303" s="141">
        <v>0.66</v>
      </c>
      <c r="Y303" s="142">
        <v>7.06</v>
      </c>
      <c r="Z303" s="162">
        <v>0.92</v>
      </c>
    </row>
    <row r="304" spans="22:26" ht="12.75">
      <c r="V304" s="151" t="s">
        <v>489</v>
      </c>
      <c r="W304" s="161">
        <v>20</v>
      </c>
      <c r="X304" s="141">
        <v>0.635</v>
      </c>
      <c r="Y304" s="142">
        <v>6.39</v>
      </c>
      <c r="Z304" s="162">
        <v>0.795</v>
      </c>
    </row>
    <row r="305" spans="22:26" ht="12.75">
      <c r="V305" s="151" t="s">
        <v>490</v>
      </c>
      <c r="W305" s="161">
        <v>20</v>
      </c>
      <c r="X305" s="141">
        <v>0.505</v>
      </c>
      <c r="Y305" s="142">
        <v>6.26</v>
      </c>
      <c r="Z305" s="162">
        <v>0.795</v>
      </c>
    </row>
    <row r="306" spans="22:26" ht="12.75">
      <c r="V306" s="151" t="s">
        <v>491</v>
      </c>
      <c r="W306" s="161">
        <v>18</v>
      </c>
      <c r="X306" s="141">
        <v>0.711</v>
      </c>
      <c r="Y306" s="142">
        <v>6.25</v>
      </c>
      <c r="Z306" s="162">
        <v>0.691</v>
      </c>
    </row>
    <row r="307" spans="22:26" ht="12.75">
      <c r="V307" s="151" t="s">
        <v>492</v>
      </c>
      <c r="W307" s="161">
        <v>18</v>
      </c>
      <c r="X307" s="141">
        <v>0.461</v>
      </c>
      <c r="Y307" s="142">
        <v>6</v>
      </c>
      <c r="Z307" s="162">
        <v>0.691</v>
      </c>
    </row>
    <row r="308" spans="22:26" ht="12.75">
      <c r="V308" s="151" t="s">
        <v>493</v>
      </c>
      <c r="W308" s="161">
        <v>15</v>
      </c>
      <c r="X308" s="141">
        <v>0.55</v>
      </c>
      <c r="Y308" s="142">
        <v>5.64</v>
      </c>
      <c r="Z308" s="162">
        <v>0.622</v>
      </c>
    </row>
    <row r="309" spans="22:26" ht="12.75">
      <c r="V309" s="151" t="s">
        <v>494</v>
      </c>
      <c r="W309" s="161">
        <v>15</v>
      </c>
      <c r="X309" s="141">
        <v>0.411</v>
      </c>
      <c r="Y309" s="142">
        <v>5.5</v>
      </c>
      <c r="Z309" s="162">
        <v>0.622</v>
      </c>
    </row>
    <row r="310" spans="22:26" ht="12.75">
      <c r="V310" s="151" t="s">
        <v>495</v>
      </c>
      <c r="W310" s="161">
        <v>12</v>
      </c>
      <c r="X310" s="141">
        <v>0.687</v>
      </c>
      <c r="Y310" s="142">
        <v>5.48</v>
      </c>
      <c r="Z310" s="162">
        <v>0.659</v>
      </c>
    </row>
    <row r="311" spans="22:26" ht="12.75">
      <c r="V311" s="151" t="s">
        <v>496</v>
      </c>
      <c r="W311" s="161">
        <v>12</v>
      </c>
      <c r="X311" s="141">
        <v>0.462</v>
      </c>
      <c r="Y311" s="142">
        <v>5.25</v>
      </c>
      <c r="Z311" s="162">
        <v>0.659</v>
      </c>
    </row>
    <row r="312" spans="22:26" ht="12.75">
      <c r="V312" s="151" t="s">
        <v>497</v>
      </c>
      <c r="W312" s="161">
        <v>12</v>
      </c>
      <c r="X312" s="141">
        <v>0.428</v>
      </c>
      <c r="Y312" s="142">
        <v>5.08</v>
      </c>
      <c r="Z312" s="162">
        <v>0.544</v>
      </c>
    </row>
    <row r="313" spans="22:26" ht="12.75">
      <c r="V313" s="151" t="s">
        <v>498</v>
      </c>
      <c r="W313" s="161">
        <v>12</v>
      </c>
      <c r="X313" s="141">
        <v>0.35</v>
      </c>
      <c r="Y313" s="142">
        <v>5</v>
      </c>
      <c r="Z313" s="162">
        <v>0.544</v>
      </c>
    </row>
    <row r="314" spans="22:26" ht="12.75">
      <c r="V314" s="151" t="s">
        <v>499</v>
      </c>
      <c r="W314" s="161">
        <v>10</v>
      </c>
      <c r="X314" s="141">
        <v>0.594</v>
      </c>
      <c r="Y314" s="142">
        <v>4.94</v>
      </c>
      <c r="Z314" s="162">
        <v>0.491</v>
      </c>
    </row>
    <row r="315" spans="22:26" ht="12.75">
      <c r="V315" s="151" t="s">
        <v>500</v>
      </c>
      <c r="W315" s="161">
        <v>10</v>
      </c>
      <c r="X315" s="141">
        <v>0.311</v>
      </c>
      <c r="Y315" s="142">
        <v>4.66</v>
      </c>
      <c r="Z315" s="162">
        <v>0.491</v>
      </c>
    </row>
    <row r="316" spans="22:26" ht="12.75">
      <c r="V316" s="151" t="s">
        <v>501</v>
      </c>
      <c r="W316" s="142">
        <v>8</v>
      </c>
      <c r="X316" s="141">
        <v>0.441</v>
      </c>
      <c r="Y316" s="142">
        <v>4.17</v>
      </c>
      <c r="Z316" s="162">
        <v>0.425</v>
      </c>
    </row>
    <row r="317" spans="22:26" ht="12.75">
      <c r="V317" s="151" t="s">
        <v>502</v>
      </c>
      <c r="W317" s="142">
        <v>8</v>
      </c>
      <c r="X317" s="141">
        <v>0.271</v>
      </c>
      <c r="Y317" s="142">
        <v>4</v>
      </c>
      <c r="Z317" s="162">
        <v>0.425</v>
      </c>
    </row>
    <row r="318" spans="22:26" ht="12.75">
      <c r="V318" s="151" t="s">
        <v>503</v>
      </c>
      <c r="W318" s="142">
        <v>6</v>
      </c>
      <c r="X318" s="141">
        <v>0.465</v>
      </c>
      <c r="Y318" s="142">
        <v>3.57</v>
      </c>
      <c r="Z318" s="162">
        <v>0.359</v>
      </c>
    </row>
    <row r="319" spans="22:26" ht="12.75">
      <c r="V319" s="151" t="s">
        <v>504</v>
      </c>
      <c r="W319" s="142">
        <v>6</v>
      </c>
      <c r="X319" s="141">
        <v>0.232</v>
      </c>
      <c r="Y319" s="142">
        <v>3.33</v>
      </c>
      <c r="Z319" s="162">
        <v>0.359</v>
      </c>
    </row>
    <row r="320" spans="22:26" ht="12.75">
      <c r="V320" s="151" t="s">
        <v>505</v>
      </c>
      <c r="W320" s="142">
        <v>5</v>
      </c>
      <c r="X320" s="141">
        <v>0.214</v>
      </c>
      <c r="Y320" s="142">
        <v>3</v>
      </c>
      <c r="Z320" s="162">
        <v>0.326</v>
      </c>
    </row>
    <row r="321" spans="22:26" ht="12.75">
      <c r="V321" s="151" t="s">
        <v>506</v>
      </c>
      <c r="W321" s="142">
        <v>4</v>
      </c>
      <c r="X321" s="141">
        <v>0.326</v>
      </c>
      <c r="Y321" s="142">
        <v>2.8</v>
      </c>
      <c r="Z321" s="162">
        <v>0.293</v>
      </c>
    </row>
    <row r="322" spans="22:26" ht="12.75">
      <c r="V322" s="151" t="s">
        <v>507</v>
      </c>
      <c r="W322" s="142">
        <v>4</v>
      </c>
      <c r="X322" s="141">
        <v>0.193</v>
      </c>
      <c r="Y322" s="142">
        <v>2.66</v>
      </c>
      <c r="Z322" s="162">
        <v>0.293</v>
      </c>
    </row>
    <row r="323" spans="22:26" ht="12.75">
      <c r="V323" s="151" t="s">
        <v>508</v>
      </c>
      <c r="W323" s="142">
        <v>3</v>
      </c>
      <c r="X323" s="141">
        <v>0.349</v>
      </c>
      <c r="Y323" s="142">
        <v>2.51</v>
      </c>
      <c r="Z323" s="162">
        <v>0.26</v>
      </c>
    </row>
    <row r="324" spans="22:26" ht="12.75">
      <c r="V324" s="152" t="s">
        <v>509</v>
      </c>
      <c r="W324" s="153">
        <v>3</v>
      </c>
      <c r="X324" s="163">
        <v>0.17</v>
      </c>
      <c r="Y324" s="153">
        <v>2.33</v>
      </c>
      <c r="Z324" s="164">
        <v>0.26</v>
      </c>
    </row>
    <row r="325" spans="22:26" ht="12.75">
      <c r="V325" s="172" t="s">
        <v>510</v>
      </c>
      <c r="W325" s="165">
        <v>14.2</v>
      </c>
      <c r="X325" s="166">
        <v>0.805</v>
      </c>
      <c r="Y325" s="165">
        <v>14.9</v>
      </c>
      <c r="Z325" s="168">
        <v>0.805</v>
      </c>
    </row>
    <row r="326" spans="22:26" ht="12.75">
      <c r="V326" s="151" t="s">
        <v>511</v>
      </c>
      <c r="W326" s="161">
        <v>14</v>
      </c>
      <c r="X326" s="141">
        <v>0.705</v>
      </c>
      <c r="Y326" s="161">
        <v>14.8</v>
      </c>
      <c r="Z326" s="162">
        <v>0.705</v>
      </c>
    </row>
    <row r="327" spans="22:26" ht="12.75">
      <c r="V327" s="151" t="s">
        <v>512</v>
      </c>
      <c r="W327" s="161">
        <v>13.8</v>
      </c>
      <c r="X327" s="141">
        <v>0.615</v>
      </c>
      <c r="Y327" s="161">
        <v>14.7</v>
      </c>
      <c r="Z327" s="162">
        <v>0.615</v>
      </c>
    </row>
    <row r="328" spans="22:26" ht="12.75">
      <c r="V328" s="151" t="s">
        <v>513</v>
      </c>
      <c r="W328" s="161">
        <v>13.6</v>
      </c>
      <c r="X328" s="141">
        <v>0.505</v>
      </c>
      <c r="Y328" s="161">
        <v>14.6</v>
      </c>
      <c r="Z328" s="162">
        <v>0.505</v>
      </c>
    </row>
    <row r="329" spans="22:26" ht="12.75">
      <c r="V329" s="151" t="s">
        <v>514</v>
      </c>
      <c r="W329" s="161">
        <v>12.3</v>
      </c>
      <c r="X329" s="141">
        <v>0.685</v>
      </c>
      <c r="Y329" s="161">
        <v>12.3</v>
      </c>
      <c r="Z329" s="162">
        <v>0.685</v>
      </c>
    </row>
    <row r="330" spans="22:26" ht="12.75">
      <c r="V330" s="151" t="s">
        <v>515</v>
      </c>
      <c r="W330" s="161">
        <v>12.1</v>
      </c>
      <c r="X330" s="141">
        <v>0.605</v>
      </c>
      <c r="Y330" s="161">
        <v>12.2</v>
      </c>
      <c r="Z330" s="162">
        <v>0.61</v>
      </c>
    </row>
    <row r="331" spans="22:26" ht="12.75">
      <c r="V331" s="151" t="s">
        <v>516</v>
      </c>
      <c r="W331" s="161">
        <v>11.9</v>
      </c>
      <c r="X331" s="141">
        <v>0.515</v>
      </c>
      <c r="Y331" s="161">
        <v>12.1</v>
      </c>
      <c r="Z331" s="162">
        <v>0.515</v>
      </c>
    </row>
    <row r="332" spans="22:26" ht="12.75">
      <c r="V332" s="151" t="s">
        <v>517</v>
      </c>
      <c r="W332" s="161">
        <v>11.8</v>
      </c>
      <c r="X332" s="141">
        <v>0.435</v>
      </c>
      <c r="Y332" s="161">
        <v>12</v>
      </c>
      <c r="Z332" s="162">
        <v>0.435</v>
      </c>
    </row>
    <row r="333" spans="22:26" ht="12.75">
      <c r="V333" s="151" t="s">
        <v>518</v>
      </c>
      <c r="W333" s="161">
        <v>10</v>
      </c>
      <c r="X333" s="141">
        <v>0.565</v>
      </c>
      <c r="Y333" s="161">
        <v>10.2</v>
      </c>
      <c r="Z333" s="162">
        <v>0.565</v>
      </c>
    </row>
    <row r="334" spans="22:26" ht="12.75">
      <c r="V334" s="151" t="s">
        <v>519</v>
      </c>
      <c r="W334" s="142">
        <v>9.7</v>
      </c>
      <c r="X334" s="141">
        <v>0.415</v>
      </c>
      <c r="Y334" s="161">
        <v>10.1</v>
      </c>
      <c r="Z334" s="162">
        <v>0.42</v>
      </c>
    </row>
    <row r="335" spans="22:26" ht="12.75">
      <c r="V335" s="152" t="s">
        <v>520</v>
      </c>
      <c r="W335" s="153">
        <v>8.02</v>
      </c>
      <c r="X335" s="163">
        <v>0.445</v>
      </c>
      <c r="Y335" s="153">
        <v>8.16</v>
      </c>
      <c r="Z335" s="164">
        <v>0.445</v>
      </c>
    </row>
    <row r="336" spans="22:26" ht="12.75">
      <c r="V336" s="173"/>
      <c r="W336" s="173"/>
      <c r="X336" s="173"/>
      <c r="Y336" s="173"/>
      <c r="Z336" s="173"/>
    </row>
    <row r="337" spans="22:26" ht="12.75">
      <c r="V337" s="173"/>
      <c r="W337" s="173"/>
      <c r="X337" s="173"/>
      <c r="Y337" s="173"/>
      <c r="Z337" s="173"/>
    </row>
    <row r="338" spans="22:26" ht="12.75">
      <c r="V338" s="173"/>
      <c r="W338" s="173"/>
      <c r="X338" s="173"/>
      <c r="Y338" s="173"/>
      <c r="Z338" s="173"/>
    </row>
    <row r="339" spans="22:26" ht="12.75">
      <c r="V339" s="173"/>
      <c r="W339" s="173"/>
      <c r="X339" s="173"/>
      <c r="Y339" s="173"/>
      <c r="Z339" s="173"/>
    </row>
    <row r="340" spans="22:26" ht="12.75">
      <c r="V340" s="173"/>
      <c r="W340" s="173"/>
      <c r="X340" s="173"/>
      <c r="Y340" s="173"/>
      <c r="Z340" s="173"/>
    </row>
    <row r="341" spans="22:26" ht="12.75">
      <c r="V341" s="173"/>
      <c r="W341" s="173"/>
      <c r="X341" s="173"/>
      <c r="Y341" s="173"/>
      <c r="Z341" s="173"/>
    </row>
    <row r="342" spans="22:26" ht="12.75">
      <c r="V342" s="173"/>
      <c r="W342" s="174"/>
      <c r="X342" s="174"/>
      <c r="Y342" s="174"/>
      <c r="Z342" s="174"/>
    </row>
    <row r="343" spans="22:26" ht="12.75">
      <c r="V343" s="173"/>
      <c r="W343" s="174"/>
      <c r="X343" s="174"/>
      <c r="Y343" s="174"/>
      <c r="Z343" s="174"/>
    </row>
    <row r="344" spans="22:26" ht="12.75">
      <c r="V344" s="173"/>
      <c r="W344" s="173"/>
      <c r="X344" s="173"/>
      <c r="Y344" s="173"/>
      <c r="Z344" s="173"/>
    </row>
    <row r="345" spans="22:26" ht="12.75">
      <c r="V345" s="173"/>
      <c r="W345" s="173"/>
      <c r="X345" s="173"/>
      <c r="Y345" s="173"/>
      <c r="Z345" s="173"/>
    </row>
    <row r="346" spans="22:26" ht="12.75">
      <c r="V346" s="173"/>
      <c r="W346" s="174"/>
      <c r="X346" s="174"/>
      <c r="Y346" s="174"/>
      <c r="Z346" s="174"/>
    </row>
    <row r="347" spans="22:26" ht="12.75">
      <c r="V347" s="173"/>
      <c r="W347" s="173"/>
      <c r="X347" s="173"/>
      <c r="Y347" s="173"/>
      <c r="Z347" s="173"/>
    </row>
    <row r="348" spans="22:26" ht="12.75">
      <c r="V348" s="173"/>
      <c r="W348" s="173"/>
      <c r="X348" s="173"/>
      <c r="Y348" s="173"/>
      <c r="Z348" s="173"/>
    </row>
    <row r="349" spans="22:26" ht="12.75">
      <c r="V349" s="173"/>
      <c r="W349" s="173"/>
      <c r="X349" s="173"/>
      <c r="Y349" s="173"/>
      <c r="Z349" s="173"/>
    </row>
    <row r="350" spans="22:26" ht="12.75">
      <c r="V350" s="173"/>
      <c r="W350" s="173"/>
      <c r="X350" s="173"/>
      <c r="Y350" s="173"/>
      <c r="Z350" s="173"/>
    </row>
    <row r="351" spans="22:26" ht="12.75">
      <c r="V351" s="173"/>
      <c r="W351" s="173"/>
      <c r="X351" s="173"/>
      <c r="Y351" s="173"/>
      <c r="Z351" s="173"/>
    </row>
    <row r="352" spans="22:26" ht="12.75">
      <c r="V352" s="173"/>
      <c r="W352" s="174"/>
      <c r="X352" s="174"/>
      <c r="Y352" s="174"/>
      <c r="Z352" s="174"/>
    </row>
    <row r="353" spans="22:26" ht="12.75">
      <c r="V353" s="173"/>
      <c r="W353" s="173"/>
      <c r="X353" s="173"/>
      <c r="Y353" s="173"/>
      <c r="Z353" s="173"/>
    </row>
    <row r="354" spans="22:26" ht="12.75">
      <c r="V354" s="173"/>
      <c r="W354" s="173"/>
      <c r="X354" s="173"/>
      <c r="Y354" s="173"/>
      <c r="Z354" s="173"/>
    </row>
    <row r="355" spans="22:26" ht="12.75">
      <c r="V355" s="173"/>
      <c r="W355" s="173"/>
      <c r="X355" s="173"/>
      <c r="Y355" s="173"/>
      <c r="Z355" s="173"/>
    </row>
    <row r="356" spans="22:26" ht="12.75">
      <c r="V356" s="173"/>
      <c r="W356" s="173"/>
      <c r="X356" s="173"/>
      <c r="Y356" s="173"/>
      <c r="Z356" s="173"/>
    </row>
    <row r="357" spans="22:26" ht="12.75">
      <c r="V357" s="173"/>
      <c r="W357" s="173"/>
      <c r="X357" s="173"/>
      <c r="Y357" s="173"/>
      <c r="Z357" s="173"/>
    </row>
    <row r="358" spans="22:26" ht="12.75">
      <c r="V358" s="173"/>
      <c r="W358" s="173"/>
      <c r="X358" s="173"/>
      <c r="Y358" s="173"/>
      <c r="Z358" s="173"/>
    </row>
    <row r="359" spans="22:26" ht="12.75">
      <c r="V359" s="173"/>
      <c r="W359" s="173"/>
      <c r="X359" s="173"/>
      <c r="Y359" s="173"/>
      <c r="Z359" s="173"/>
    </row>
    <row r="360" spans="22:26" ht="12.75">
      <c r="V360" s="173"/>
      <c r="W360" s="173"/>
      <c r="X360" s="173"/>
      <c r="Y360" s="173"/>
      <c r="Z360" s="173"/>
    </row>
    <row r="361" spans="22:26" ht="12.75">
      <c r="V361" s="173"/>
      <c r="W361" s="173"/>
      <c r="X361" s="173"/>
      <c r="Y361" s="173"/>
      <c r="Z361" s="173"/>
    </row>
    <row r="362" spans="22:26" ht="12.75">
      <c r="V362" s="173"/>
      <c r="W362" s="173"/>
      <c r="X362" s="173"/>
      <c r="Y362" s="173"/>
      <c r="Z362" s="173"/>
    </row>
    <row r="363" spans="22:26" ht="12.75">
      <c r="V363" s="173"/>
      <c r="W363" s="173"/>
      <c r="X363" s="173"/>
      <c r="Y363" s="173"/>
      <c r="Z363" s="173"/>
    </row>
    <row r="364" spans="22:26" ht="12.75">
      <c r="V364" s="173"/>
      <c r="W364" s="173"/>
      <c r="X364" s="173"/>
      <c r="Y364" s="173"/>
      <c r="Z364" s="173"/>
    </row>
    <row r="365" spans="22:26" ht="12.75">
      <c r="V365" s="173"/>
      <c r="W365" s="173"/>
      <c r="X365" s="173"/>
      <c r="Y365" s="173"/>
      <c r="Z365" s="173"/>
    </row>
    <row r="366" spans="22:26" ht="12.75">
      <c r="V366" s="173"/>
      <c r="W366" s="173"/>
      <c r="X366" s="173"/>
      <c r="Y366" s="173"/>
      <c r="Z366" s="173"/>
    </row>
    <row r="367" spans="22:26" ht="12.75">
      <c r="V367" s="173"/>
      <c r="W367" s="173"/>
      <c r="X367" s="173"/>
      <c r="Y367" s="173"/>
      <c r="Z367" s="173"/>
    </row>
    <row r="368" spans="22:26" ht="12.75">
      <c r="V368" s="173"/>
      <c r="W368" s="173"/>
      <c r="X368" s="173"/>
      <c r="Y368" s="173"/>
      <c r="Z368" s="173"/>
    </row>
    <row r="369" spans="22:26" ht="12.75">
      <c r="V369" s="173"/>
      <c r="W369" s="174"/>
      <c r="X369" s="175"/>
      <c r="Y369" s="175"/>
      <c r="Z369" s="175"/>
    </row>
    <row r="370" spans="22:26" ht="12.75">
      <c r="V370" s="173"/>
      <c r="W370" s="174"/>
      <c r="X370" s="175"/>
      <c r="Y370" s="175"/>
      <c r="Z370" s="175"/>
    </row>
    <row r="371" spans="22:26" ht="12.75">
      <c r="V371" s="173"/>
      <c r="W371" s="174"/>
      <c r="X371" s="175"/>
      <c r="Y371" s="175"/>
      <c r="Z371" s="175"/>
    </row>
    <row r="372" spans="22:26" ht="12.75">
      <c r="V372" s="173"/>
      <c r="W372" s="174"/>
      <c r="X372" s="174"/>
      <c r="Y372" s="174"/>
      <c r="Z372" s="174"/>
    </row>
    <row r="373" spans="22:26" ht="12.75">
      <c r="V373" s="173"/>
      <c r="W373" s="173"/>
      <c r="X373" s="173"/>
      <c r="Y373" s="173"/>
      <c r="Z373" s="173"/>
    </row>
    <row r="374" spans="22:26" ht="12.75">
      <c r="V374" s="173"/>
      <c r="W374" s="173"/>
      <c r="X374" s="173"/>
      <c r="Y374" s="173"/>
      <c r="Z374" s="173"/>
    </row>
    <row r="375" spans="22:26" ht="12.75">
      <c r="V375" s="173"/>
      <c r="W375" s="173"/>
      <c r="X375" s="173"/>
      <c r="Y375" s="173"/>
      <c r="Z375" s="173"/>
    </row>
    <row r="376" spans="22:26" ht="12.75">
      <c r="V376" s="173"/>
      <c r="W376" s="173"/>
      <c r="X376" s="173"/>
      <c r="Y376" s="173"/>
      <c r="Z376" s="173"/>
    </row>
    <row r="377" spans="22:26" ht="12.75">
      <c r="V377" s="173"/>
      <c r="W377" s="173"/>
      <c r="X377" s="173"/>
      <c r="Y377" s="173"/>
      <c r="Z377" s="173"/>
    </row>
    <row r="378" spans="22:26" ht="12.75">
      <c r="V378" s="173"/>
      <c r="W378" s="173"/>
      <c r="X378" s="173"/>
      <c r="Y378" s="173"/>
      <c r="Z378" s="173"/>
    </row>
    <row r="379" spans="22:26" ht="12.75">
      <c r="V379" s="173"/>
      <c r="W379" s="173"/>
      <c r="X379" s="173"/>
      <c r="Y379" s="173"/>
      <c r="Z379" s="173"/>
    </row>
  </sheetData>
  <sheetProtection sheet="1" objects="1" scenarios="1"/>
  <dataValidations count="9">
    <dataValidation type="list" allowBlank="1" showInputMessage="1" showErrorMessage="1" sqref="C10">
      <formula1>$K$3:$K$6</formula1>
    </dataValidation>
    <dataValidation type="list" allowBlank="1" showInputMessage="1" showErrorMessage="1" prompt="User may either select desired size from pick box or type in the size designation.  Note:  input is not case sensitive." sqref="AD7">
      <formula1>$V$5:$V$379</formula1>
    </dataValidation>
    <dataValidation type="list" allowBlank="1" showInputMessage="1" showErrorMessage="1" prompt="User may either select desired size from pick box or type in the size designation.  Note:  input is not case sensitive." sqref="AD10">
      <formula1>#REF!</formula1>
    </dataValidation>
    <dataValidation type="list" allowBlank="1" showInputMessage="1" showErrorMessage="1" prompt="User may either select desired size from pick box or type in the size designation.  Note:  input is not case sensitive." sqref="AD16">
      <formula1>#REF!</formula1>
    </dataValidation>
    <dataValidation type="list" allowBlank="1" showInputMessage="1" showErrorMessage="1" prompt="User may either select desired size from pick box or type in the size designation.  Note:  input is not case sensitive." sqref="AD13">
      <formula1>#REF!</formula1>
    </dataValidation>
    <dataValidation type="list" allowBlank="1" showInputMessage="1" showErrorMessage="1" prompt="User may either select desired size from pick box or type in the size designation.  Note:  input is not case sensitive." sqref="AD19">
      <formula1>#REF!</formula1>
    </dataValidation>
    <dataValidation type="decimal" operator="greaterThanOrEqual" allowBlank="1" showInputMessage="1" showErrorMessage="1" sqref="C13">
      <formula1>0</formula1>
    </dataValidation>
    <dataValidation type="list" allowBlank="1" showInputMessage="1" showErrorMessage="1" sqref="C9">
      <formula1>$V$5:$V$335</formula1>
    </dataValidation>
    <dataValidation type="list" operator="greaterThanOrEqual" allowBlank="1" showInputMessage="1" showErrorMessage="1" prompt="&quot;ti&quot; is the nominal ice thickness due to freezing rain at a height of 33 ft. (10 m) from Figures 10-2 through 10.6 in inches (mm)." sqref="C11">
      <formula1>$K$7:$K$13</formula1>
    </dataValidation>
  </dataValidations>
  <printOptions/>
  <pageMargins left="1" right="0.5" top="1" bottom="1" header="0.5" footer="0.5"/>
  <pageSetup horizontalDpi="600" verticalDpi="600" orientation="portrait" scale="91" r:id="rId4"/>
  <headerFooter alignWithMargins="0">
    <oddHeader>&amp;R"ASCE710&amp;"Tahoma,Regular"I&amp;"Arial,Regular".xls" Program
Version 1.0</oddHeader>
    <oddFooter>&amp;C&amp;P of &amp;N&amp;R&amp;D  &amp;T</oddFooter>
  </headerFooter>
  <drawing r:id="rId3"/>
  <legacyDrawing r:id="rId2"/>
</worksheet>
</file>

<file path=xl/worksheets/sheet3.xml><?xml version="1.0" encoding="utf-8"?>
<worksheet xmlns="http://schemas.openxmlformats.org/spreadsheetml/2006/main" xmlns:r="http://schemas.openxmlformats.org/officeDocument/2006/relationships">
  <dimension ref="A1:AF379"/>
  <sheetViews>
    <sheetView workbookViewId="0" topLeftCell="A1">
      <selection activeCell="A1" sqref="A1"/>
    </sheetView>
  </sheetViews>
  <sheetFormatPr defaultColWidth="9.140625" defaultRowHeight="12.75"/>
  <cols>
    <col min="1" max="1" width="13.7109375" style="36" customWidth="1"/>
    <col min="2" max="2" width="12.140625" style="36" customWidth="1"/>
    <col min="3" max="3" width="10.8515625" style="36" customWidth="1"/>
    <col min="4" max="4" width="6.7109375" style="36" customWidth="1"/>
    <col min="5" max="5" width="7.57421875" style="36" customWidth="1"/>
    <col min="6" max="6" width="11.421875" style="36" customWidth="1"/>
    <col min="7" max="7" width="10.421875" style="36" customWidth="1"/>
    <col min="8" max="8" width="9.8515625" style="36" customWidth="1"/>
    <col min="9" max="9" width="12.7109375" style="36" customWidth="1"/>
    <col min="10" max="10" width="9.140625" style="36" hidden="1" customWidth="1"/>
    <col min="11" max="11" width="11.7109375" style="36" hidden="1" customWidth="1"/>
    <col min="12" max="27" width="9.140625" style="36" hidden="1" customWidth="1"/>
    <col min="28" max="29" width="9.140625" style="36" customWidth="1"/>
    <col min="30" max="30" width="16.7109375" style="36" customWidth="1"/>
    <col min="31" max="16384" width="9.140625" style="36" customWidth="1"/>
  </cols>
  <sheetData>
    <row r="1" spans="1:28" ht="15.75">
      <c r="A1" s="13" t="s">
        <v>157</v>
      </c>
      <c r="B1" s="38"/>
      <c r="C1" s="15"/>
      <c r="D1" s="15"/>
      <c r="E1" s="15"/>
      <c r="F1" s="15"/>
      <c r="G1" s="14"/>
      <c r="H1" s="14"/>
      <c r="I1" s="16"/>
      <c r="J1" s="39"/>
      <c r="K1" s="40"/>
      <c r="L1" s="41"/>
      <c r="M1" s="42" t="s">
        <v>156</v>
      </c>
      <c r="N1" s="40"/>
      <c r="O1" s="40"/>
      <c r="P1" s="40"/>
      <c r="Q1" s="40"/>
      <c r="R1" s="40"/>
      <c r="S1" s="40"/>
      <c r="T1" s="40"/>
      <c r="V1" s="43"/>
      <c r="AB1" s="111" t="s">
        <v>1523</v>
      </c>
    </row>
    <row r="2" spans="1:22" ht="12.75" customHeight="1">
      <c r="A2" s="18" t="s">
        <v>1528</v>
      </c>
      <c r="B2" s="44"/>
      <c r="C2" s="19"/>
      <c r="D2" s="19"/>
      <c r="E2" s="19"/>
      <c r="F2" s="19"/>
      <c r="G2" s="19"/>
      <c r="H2" s="19"/>
      <c r="I2" s="45"/>
      <c r="J2" s="46"/>
      <c r="K2" s="40"/>
      <c r="L2" s="40"/>
      <c r="M2" s="40"/>
      <c r="N2" s="40"/>
      <c r="O2" s="40"/>
      <c r="P2" s="40"/>
      <c r="Q2" s="40"/>
      <c r="R2" s="40"/>
      <c r="S2" s="57"/>
      <c r="T2" s="57"/>
      <c r="U2" s="66"/>
      <c r="V2" s="43"/>
    </row>
    <row r="3" spans="1:26" ht="12.75" customHeight="1">
      <c r="A3" s="20" t="s">
        <v>1505</v>
      </c>
      <c r="B3" s="48"/>
      <c r="C3" s="48"/>
      <c r="D3" s="48"/>
      <c r="E3" s="48"/>
      <c r="F3" s="48"/>
      <c r="G3" s="48"/>
      <c r="H3" s="48"/>
      <c r="I3" s="49"/>
      <c r="J3" s="40"/>
      <c r="K3" s="50" t="s">
        <v>145</v>
      </c>
      <c r="M3" s="51" t="s">
        <v>163</v>
      </c>
      <c r="N3" s="73">
        <f>IF($C$10="I",0.8,IF($C$10="II",1,IF($C$10="III",1.25,IF($C$10="IV",1.25))))</f>
        <v>1</v>
      </c>
      <c r="O3" s="52"/>
      <c r="P3" s="130" t="s">
        <v>1530</v>
      </c>
      <c r="V3" s="138" t="s">
        <v>11</v>
      </c>
      <c r="W3" s="139"/>
      <c r="X3" s="139"/>
      <c r="Y3" s="139"/>
      <c r="Z3" s="140"/>
    </row>
    <row r="4" spans="1:26" ht="12.75" customHeight="1">
      <c r="A4" s="37" t="s">
        <v>141</v>
      </c>
      <c r="B4" s="2"/>
      <c r="C4" s="3"/>
      <c r="D4" s="4"/>
      <c r="E4" s="5"/>
      <c r="F4" s="112" t="s">
        <v>150</v>
      </c>
      <c r="G4" s="6"/>
      <c r="H4" s="8"/>
      <c r="I4" s="9"/>
      <c r="J4" s="57"/>
      <c r="K4" s="50" t="s">
        <v>146</v>
      </c>
      <c r="L4" s="41"/>
      <c r="M4" s="66" t="s">
        <v>161</v>
      </c>
      <c r="N4" s="135">
        <f>IF(AND($C$13&gt;0,$C$13&lt;=900),($C$13/33)^(0.1),IF($C$13&gt;900,1.4))</f>
        <v>1.0219686721046701</v>
      </c>
      <c r="O4" s="62"/>
      <c r="P4" s="83" t="s">
        <v>140</v>
      </c>
      <c r="Q4" s="54"/>
      <c r="R4" s="55"/>
      <c r="S4" s="55"/>
      <c r="T4" s="55"/>
      <c r="U4" s="56"/>
      <c r="V4" s="171" t="s">
        <v>169</v>
      </c>
      <c r="W4" s="171" t="s">
        <v>170</v>
      </c>
      <c r="X4" s="171" t="s">
        <v>194</v>
      </c>
      <c r="Y4" s="171" t="s">
        <v>171</v>
      </c>
      <c r="Z4" s="171" t="s">
        <v>195</v>
      </c>
    </row>
    <row r="5" spans="1:26" ht="12.75" customHeight="1">
      <c r="A5" s="59" t="s">
        <v>149</v>
      </c>
      <c r="B5" s="6"/>
      <c r="C5" s="7" t="s">
        <v>142</v>
      </c>
      <c r="D5" s="11"/>
      <c r="E5" s="12"/>
      <c r="F5" s="22" t="s">
        <v>152</v>
      </c>
      <c r="G5" s="125"/>
      <c r="H5" s="60" t="s">
        <v>151</v>
      </c>
      <c r="I5" s="10"/>
      <c r="J5" s="57"/>
      <c r="K5" s="50" t="s">
        <v>147</v>
      </c>
      <c r="L5" s="58"/>
      <c r="M5" s="66" t="s">
        <v>162</v>
      </c>
      <c r="N5" s="136">
        <f>2*$C$11*$N$3*$N$4*($C$12)^(0.35)</f>
        <v>0.5109843360523351</v>
      </c>
      <c r="O5" s="52" t="s">
        <v>158</v>
      </c>
      <c r="P5" s="83" t="s">
        <v>1466</v>
      </c>
      <c r="Q5" s="40"/>
      <c r="R5" s="40"/>
      <c r="S5" s="40"/>
      <c r="T5" s="40"/>
      <c r="U5" s="57"/>
      <c r="V5" s="149" t="s">
        <v>521</v>
      </c>
      <c r="W5" s="159">
        <v>15</v>
      </c>
      <c r="X5" s="190">
        <v>0.716</v>
      </c>
      <c r="Y5" s="150">
        <v>3.72</v>
      </c>
      <c r="Z5" s="191">
        <v>0.65</v>
      </c>
    </row>
    <row r="6" spans="1:26" ht="12.75" customHeight="1">
      <c r="A6" s="35"/>
      <c r="B6" s="267"/>
      <c r="C6" s="267"/>
      <c r="D6" s="267"/>
      <c r="E6" s="267"/>
      <c r="F6" s="267"/>
      <c r="G6" s="276"/>
      <c r="H6" s="268"/>
      <c r="I6" s="277"/>
      <c r="J6" s="63"/>
      <c r="K6" s="50" t="s">
        <v>148</v>
      </c>
      <c r="L6" s="61"/>
      <c r="M6" s="51" t="s">
        <v>166</v>
      </c>
      <c r="N6" s="109">
        <f>56</f>
        <v>56</v>
      </c>
      <c r="O6" s="62" t="s">
        <v>144</v>
      </c>
      <c r="P6" s="137" t="s">
        <v>167</v>
      </c>
      <c r="Q6" s="54"/>
      <c r="R6" s="54"/>
      <c r="S6" s="62"/>
      <c r="T6" s="62"/>
      <c r="U6" s="62"/>
      <c r="V6" s="151" t="s">
        <v>522</v>
      </c>
      <c r="W6" s="161">
        <v>15</v>
      </c>
      <c r="X6" s="141">
        <v>0.52</v>
      </c>
      <c r="Y6" s="142">
        <v>3.52</v>
      </c>
      <c r="Z6" s="162">
        <v>0.65</v>
      </c>
    </row>
    <row r="7" spans="1:32" ht="12.75" customHeight="1">
      <c r="A7" s="33" t="s">
        <v>153</v>
      </c>
      <c r="B7" s="267"/>
      <c r="C7" s="267"/>
      <c r="D7" s="267"/>
      <c r="E7" s="267"/>
      <c r="F7" s="267"/>
      <c r="G7" s="267"/>
      <c r="H7" s="268"/>
      <c r="I7" s="269"/>
      <c r="J7" s="64"/>
      <c r="K7" s="76">
        <v>0</v>
      </c>
      <c r="L7" s="109"/>
      <c r="M7" s="61" t="s">
        <v>165</v>
      </c>
      <c r="N7" s="109">
        <f>$N$5/12*$N$6</f>
        <v>2.38459356824423</v>
      </c>
      <c r="O7" s="62" t="s">
        <v>143</v>
      </c>
      <c r="P7" s="52" t="s">
        <v>168</v>
      </c>
      <c r="Q7" s="54"/>
      <c r="R7" s="54"/>
      <c r="S7" s="62"/>
      <c r="T7" s="62"/>
      <c r="U7" s="62"/>
      <c r="V7" s="151" t="s">
        <v>523</v>
      </c>
      <c r="W7" s="161">
        <v>15</v>
      </c>
      <c r="X7" s="141">
        <v>0.4</v>
      </c>
      <c r="Y7" s="142">
        <v>3.4</v>
      </c>
      <c r="Z7" s="162">
        <v>0.65</v>
      </c>
      <c r="AB7" s="27"/>
      <c r="AC7" s="17"/>
      <c r="AD7" s="187"/>
      <c r="AE7" s="188"/>
      <c r="AF7" s="189"/>
    </row>
    <row r="8" spans="1:32" ht="12.75" customHeight="1">
      <c r="A8" s="32"/>
      <c r="B8" s="267"/>
      <c r="C8" s="267"/>
      <c r="D8" s="267"/>
      <c r="E8" s="267"/>
      <c r="F8" s="267"/>
      <c r="G8" s="267"/>
      <c r="H8" s="268"/>
      <c r="I8" s="278"/>
      <c r="J8" s="64"/>
      <c r="K8" s="76">
        <v>0.25</v>
      </c>
      <c r="L8" s="61"/>
      <c r="M8" s="66" t="s">
        <v>1439</v>
      </c>
      <c r="N8" s="124">
        <f>SQRT($C$22^2+$C$24^2)</f>
        <v>12.354901861204725</v>
      </c>
      <c r="O8" s="62" t="s">
        <v>158</v>
      </c>
      <c r="P8" s="67" t="s">
        <v>1440</v>
      </c>
      <c r="Q8" s="62"/>
      <c r="R8" s="54"/>
      <c r="S8" s="62"/>
      <c r="T8" s="62"/>
      <c r="U8" s="62"/>
      <c r="V8" s="151" t="s">
        <v>524</v>
      </c>
      <c r="W8" s="161">
        <v>12</v>
      </c>
      <c r="X8" s="141">
        <v>0.51</v>
      </c>
      <c r="Y8" s="142">
        <v>3.17</v>
      </c>
      <c r="Z8" s="162">
        <v>0.501</v>
      </c>
      <c r="AC8" s="17"/>
      <c r="AD8" s="17"/>
      <c r="AE8" s="17"/>
      <c r="AF8" s="17"/>
    </row>
    <row r="9" spans="1:32" ht="12.75" customHeight="1">
      <c r="A9" s="32"/>
      <c r="B9" s="30" t="s">
        <v>1441</v>
      </c>
      <c r="C9" s="176" t="s">
        <v>526</v>
      </c>
      <c r="D9" s="68"/>
      <c r="E9" s="27"/>
      <c r="F9" s="27"/>
      <c r="G9" s="1"/>
      <c r="H9" s="21"/>
      <c r="I9" s="108"/>
      <c r="J9" s="64"/>
      <c r="K9" s="128">
        <v>0.5</v>
      </c>
      <c r="L9" s="58"/>
      <c r="M9" s="61" t="s">
        <v>182</v>
      </c>
      <c r="N9" s="109">
        <f>PI()*$N$5*($N$8+$N$5)</f>
        <v>20.653666761811948</v>
      </c>
      <c r="O9" s="52" t="s">
        <v>183</v>
      </c>
      <c r="P9" s="53" t="s">
        <v>184</v>
      </c>
      <c r="Q9" s="54"/>
      <c r="R9" s="62"/>
      <c r="S9" s="62"/>
      <c r="T9" s="62"/>
      <c r="U9" s="62"/>
      <c r="V9" s="151" t="s">
        <v>525</v>
      </c>
      <c r="W9" s="161">
        <v>12</v>
      </c>
      <c r="X9" s="141">
        <v>0.387</v>
      </c>
      <c r="Y9" s="142">
        <v>3.05</v>
      </c>
      <c r="Z9" s="162">
        <v>0.501</v>
      </c>
      <c r="AC9" s="17"/>
      <c r="AD9" s="17"/>
      <c r="AE9" s="17"/>
      <c r="AF9" s="17"/>
    </row>
    <row r="10" spans="1:32" ht="12.75" customHeight="1">
      <c r="A10" s="32"/>
      <c r="B10" s="262" t="s">
        <v>1524</v>
      </c>
      <c r="C10" s="177" t="s">
        <v>146</v>
      </c>
      <c r="D10" s="68"/>
      <c r="E10" s="263" t="s">
        <v>1525</v>
      </c>
      <c r="F10" s="27"/>
      <c r="G10" s="34"/>
      <c r="H10" s="71"/>
      <c r="I10" s="24"/>
      <c r="J10" s="64"/>
      <c r="K10" s="76">
        <v>0.75</v>
      </c>
      <c r="L10" s="58"/>
      <c r="M10" s="66" t="s">
        <v>185</v>
      </c>
      <c r="N10" s="110">
        <f>($N$9/144)*$N$6</f>
        <v>8.031981518482425</v>
      </c>
      <c r="O10" s="53" t="s">
        <v>186</v>
      </c>
      <c r="P10" s="67" t="s">
        <v>187</v>
      </c>
      <c r="Q10" s="62"/>
      <c r="R10" s="40"/>
      <c r="S10" s="55"/>
      <c r="T10" s="55"/>
      <c r="U10" s="57"/>
      <c r="V10" s="151" t="s">
        <v>526</v>
      </c>
      <c r="W10" s="161">
        <v>12</v>
      </c>
      <c r="X10" s="141">
        <v>0.282</v>
      </c>
      <c r="Y10" s="142">
        <v>2.94</v>
      </c>
      <c r="Z10" s="162">
        <v>0.501</v>
      </c>
      <c r="AC10" s="17"/>
      <c r="AD10" s="187"/>
      <c r="AE10" s="188"/>
      <c r="AF10" s="189"/>
    </row>
    <row r="11" spans="1:32" ht="12.75" customHeight="1">
      <c r="A11" s="32"/>
      <c r="B11" s="69" t="s">
        <v>1464</v>
      </c>
      <c r="C11" s="127">
        <v>0.25</v>
      </c>
      <c r="D11" s="70" t="s">
        <v>158</v>
      </c>
      <c r="E11" s="27" t="s">
        <v>1527</v>
      </c>
      <c r="F11" s="27"/>
      <c r="G11" s="34"/>
      <c r="H11" s="74"/>
      <c r="I11" s="72"/>
      <c r="J11" s="64"/>
      <c r="K11" s="129">
        <v>1</v>
      </c>
      <c r="L11" s="58"/>
      <c r="M11" s="61" t="s">
        <v>193</v>
      </c>
      <c r="N11" s="82">
        <f>2*(($C$22+$N$5)+2*($C$24+$N$5)-($C$23+$N$5))</f>
        <v>37.23993734420934</v>
      </c>
      <c r="O11" s="53" t="s">
        <v>158</v>
      </c>
      <c r="P11" s="53" t="s">
        <v>1470</v>
      </c>
      <c r="Q11" s="40"/>
      <c r="R11" s="40"/>
      <c r="S11" s="55"/>
      <c r="T11" s="55"/>
      <c r="U11" s="40"/>
      <c r="V11" s="151" t="s">
        <v>527</v>
      </c>
      <c r="W11" s="161">
        <v>10</v>
      </c>
      <c r="X11" s="141">
        <v>0.673</v>
      </c>
      <c r="Y11" s="142">
        <v>3.03</v>
      </c>
      <c r="Z11" s="162">
        <v>0.436</v>
      </c>
      <c r="AC11" s="17"/>
      <c r="AD11" s="17"/>
      <c r="AE11" s="17"/>
      <c r="AF11" s="17"/>
    </row>
    <row r="12" spans="1:32" ht="12.75" customHeight="1">
      <c r="A12" s="32"/>
      <c r="B12" s="131" t="s">
        <v>159</v>
      </c>
      <c r="C12" s="132">
        <v>1</v>
      </c>
      <c r="D12" s="68"/>
      <c r="E12" s="265" t="s">
        <v>1532</v>
      </c>
      <c r="F12" s="27"/>
      <c r="G12" s="34"/>
      <c r="H12" s="27"/>
      <c r="I12" s="72"/>
      <c r="J12" s="64"/>
      <c r="K12" s="129">
        <v>1.25</v>
      </c>
      <c r="L12" s="58"/>
      <c r="M12" s="61" t="s">
        <v>185</v>
      </c>
      <c r="N12" s="25">
        <f>($N$11/12)*$N$7</f>
        <v>7.400176256068309</v>
      </c>
      <c r="O12" s="53" t="s">
        <v>186</v>
      </c>
      <c r="P12" s="83" t="s">
        <v>1447</v>
      </c>
      <c r="Q12" s="40"/>
      <c r="R12" s="62"/>
      <c r="S12" s="55"/>
      <c r="T12" s="55"/>
      <c r="U12" s="40"/>
      <c r="V12" s="151" t="s">
        <v>528</v>
      </c>
      <c r="W12" s="161">
        <v>10</v>
      </c>
      <c r="X12" s="141">
        <v>0.526</v>
      </c>
      <c r="Y12" s="142">
        <v>2.89</v>
      </c>
      <c r="Z12" s="162">
        <v>0.436</v>
      </c>
      <c r="AC12" s="17"/>
      <c r="AD12" s="17"/>
      <c r="AE12" s="17"/>
      <c r="AF12" s="17"/>
    </row>
    <row r="13" spans="1:32" ht="12.75" customHeight="1">
      <c r="A13" s="32"/>
      <c r="B13" s="30" t="s">
        <v>160</v>
      </c>
      <c r="C13" s="186">
        <v>41.01</v>
      </c>
      <c r="D13" s="68" t="s">
        <v>155</v>
      </c>
      <c r="E13" s="27"/>
      <c r="F13" s="27"/>
      <c r="G13" s="74"/>
      <c r="H13" s="27"/>
      <c r="I13" s="72"/>
      <c r="J13" s="64"/>
      <c r="K13" s="129">
        <v>1.5</v>
      </c>
      <c r="L13" s="62"/>
      <c r="M13" s="61"/>
      <c r="N13" s="25"/>
      <c r="O13" s="53"/>
      <c r="P13" s="83"/>
      <c r="Q13" s="40"/>
      <c r="R13" s="62"/>
      <c r="S13" s="55"/>
      <c r="T13" s="55"/>
      <c r="U13" s="57"/>
      <c r="V13" s="151" t="s">
        <v>529</v>
      </c>
      <c r="W13" s="161">
        <v>10</v>
      </c>
      <c r="X13" s="141">
        <v>0.379</v>
      </c>
      <c r="Y13" s="142">
        <v>2.74</v>
      </c>
      <c r="Z13" s="162">
        <v>0.436</v>
      </c>
      <c r="AC13" s="17"/>
      <c r="AD13" s="187"/>
      <c r="AE13" s="188"/>
      <c r="AF13" s="189"/>
    </row>
    <row r="14" spans="1:32" ht="12.75" customHeight="1">
      <c r="A14" s="32"/>
      <c r="B14" s="27"/>
      <c r="C14" s="185"/>
      <c r="D14" s="68"/>
      <c r="E14" s="248"/>
      <c r="F14" s="259"/>
      <c r="G14" s="27"/>
      <c r="H14" s="27"/>
      <c r="I14" s="72"/>
      <c r="J14" s="64"/>
      <c r="L14" s="62"/>
      <c r="M14" s="66"/>
      <c r="N14" s="82"/>
      <c r="O14" s="67"/>
      <c r="P14" s="53"/>
      <c r="Q14" s="62"/>
      <c r="R14" s="62"/>
      <c r="S14" s="62"/>
      <c r="T14" s="62"/>
      <c r="U14" s="62"/>
      <c r="V14" s="151" t="s">
        <v>530</v>
      </c>
      <c r="W14" s="161">
        <v>10</v>
      </c>
      <c r="X14" s="141">
        <v>0.24</v>
      </c>
      <c r="Y14" s="142">
        <v>2.6</v>
      </c>
      <c r="Z14" s="162">
        <v>0.436</v>
      </c>
      <c r="AC14" s="17"/>
      <c r="AD14" s="17"/>
      <c r="AE14" s="17"/>
      <c r="AF14" s="17"/>
    </row>
    <row r="15" spans="1:32" ht="12.75" customHeight="1">
      <c r="A15" s="32"/>
      <c r="E15" s="27"/>
      <c r="F15" s="27"/>
      <c r="I15" s="28"/>
      <c r="J15" s="64"/>
      <c r="K15" s="143"/>
      <c r="L15" s="62"/>
      <c r="M15" s="61"/>
      <c r="N15" s="109"/>
      <c r="O15" s="53"/>
      <c r="P15" s="53"/>
      <c r="Q15" s="40"/>
      <c r="R15" s="62"/>
      <c r="S15" s="55"/>
      <c r="T15" s="55"/>
      <c r="U15" s="57"/>
      <c r="V15" s="151" t="s">
        <v>531</v>
      </c>
      <c r="W15" s="142">
        <v>9</v>
      </c>
      <c r="X15" s="141">
        <v>0.448</v>
      </c>
      <c r="Y15" s="142">
        <v>2.65</v>
      </c>
      <c r="Z15" s="162">
        <v>0.413</v>
      </c>
      <c r="AC15" s="17"/>
      <c r="AD15" s="17"/>
      <c r="AE15" s="17"/>
      <c r="AF15" s="17"/>
    </row>
    <row r="16" spans="1:32" ht="12.75" customHeight="1">
      <c r="A16" s="32"/>
      <c r="E16" s="27"/>
      <c r="F16" s="27"/>
      <c r="G16" s="27"/>
      <c r="I16" s="28"/>
      <c r="J16" s="64"/>
      <c r="K16" s="76"/>
      <c r="L16" s="62"/>
      <c r="M16" s="66"/>
      <c r="N16" s="110"/>
      <c r="O16" s="53"/>
      <c r="P16" s="67"/>
      <c r="Q16" s="62"/>
      <c r="R16" s="62"/>
      <c r="S16" s="55"/>
      <c r="T16" s="55"/>
      <c r="U16" s="57"/>
      <c r="V16" s="151" t="s">
        <v>532</v>
      </c>
      <c r="W16" s="142">
        <v>9</v>
      </c>
      <c r="X16" s="141">
        <v>0.285</v>
      </c>
      <c r="Y16" s="142">
        <v>2.49</v>
      </c>
      <c r="Z16" s="162">
        <v>0.413</v>
      </c>
      <c r="AC16" s="17"/>
      <c r="AD16" s="187"/>
      <c r="AE16" s="188"/>
      <c r="AF16" s="189"/>
    </row>
    <row r="17" spans="1:32" ht="12.75" customHeight="1">
      <c r="A17" s="32"/>
      <c r="E17" s="27"/>
      <c r="F17" s="27"/>
      <c r="G17" s="27"/>
      <c r="I17" s="28"/>
      <c r="J17" s="78"/>
      <c r="K17" s="106"/>
      <c r="L17" s="73"/>
      <c r="M17" s="66"/>
      <c r="N17" s="110"/>
      <c r="O17" s="53"/>
      <c r="P17" s="67"/>
      <c r="Q17" s="62"/>
      <c r="R17" s="62"/>
      <c r="S17" s="75"/>
      <c r="T17" s="75"/>
      <c r="U17" s="57"/>
      <c r="V17" s="151" t="s">
        <v>533</v>
      </c>
      <c r="W17" s="142">
        <v>9</v>
      </c>
      <c r="X17" s="141">
        <v>0.233</v>
      </c>
      <c r="Y17" s="142">
        <v>2.43</v>
      </c>
      <c r="Z17" s="162">
        <v>0.413</v>
      </c>
      <c r="AC17" s="17"/>
      <c r="AD17" s="17"/>
      <c r="AE17" s="17"/>
      <c r="AF17" s="17"/>
    </row>
    <row r="18" spans="1:32" ht="12.75" customHeight="1">
      <c r="A18" s="32"/>
      <c r="E18" s="27"/>
      <c r="F18" s="261" t="str">
        <f>"       tf="&amp;$C$25</f>
        <v>       tf=0.501</v>
      </c>
      <c r="G18" s="248" t="str">
        <f>"      Dc="&amp;ROUND($C$35,2)</f>
        <v>      Dc=12.35</v>
      </c>
      <c r="I18" s="28"/>
      <c r="J18" s="64"/>
      <c r="K18" s="134"/>
      <c r="L18" s="79"/>
      <c r="M18" s="61"/>
      <c r="N18" s="109"/>
      <c r="O18" s="53"/>
      <c r="P18" s="53"/>
      <c r="Q18" s="40"/>
      <c r="R18" s="40"/>
      <c r="S18" s="75"/>
      <c r="T18" s="75"/>
      <c r="U18" s="57"/>
      <c r="V18" s="151" t="s">
        <v>534</v>
      </c>
      <c r="W18" s="142">
        <v>8</v>
      </c>
      <c r="X18" s="141">
        <v>0.487</v>
      </c>
      <c r="Y18" s="142">
        <v>2.53</v>
      </c>
      <c r="Z18" s="162">
        <v>0.39</v>
      </c>
      <c r="AC18" s="17"/>
      <c r="AD18" s="17"/>
      <c r="AE18" s="17"/>
      <c r="AF18" s="17"/>
    </row>
    <row r="19" spans="1:32" ht="12.75" customHeight="1">
      <c r="A19" s="33" t="s">
        <v>154</v>
      </c>
      <c r="B19" s="27"/>
      <c r="C19" s="27"/>
      <c r="D19" s="27"/>
      <c r="E19" s="242" t="str">
        <f>"      d="&amp;$C$22</f>
        <v>      d=12</v>
      </c>
      <c r="F19" s="250"/>
      <c r="G19" s="247"/>
      <c r="I19" s="28"/>
      <c r="J19" s="64"/>
      <c r="K19" s="126"/>
      <c r="L19" s="126"/>
      <c r="M19" s="61"/>
      <c r="N19" s="80"/>
      <c r="O19" s="53"/>
      <c r="P19" s="53"/>
      <c r="Q19" s="81"/>
      <c r="R19" s="81"/>
      <c r="S19" s="57"/>
      <c r="T19" s="57"/>
      <c r="U19" s="81"/>
      <c r="V19" s="151" t="s">
        <v>535</v>
      </c>
      <c r="W19" s="142">
        <v>8</v>
      </c>
      <c r="X19" s="141">
        <v>0.303</v>
      </c>
      <c r="Y19" s="142">
        <v>2.34</v>
      </c>
      <c r="Z19" s="162">
        <v>0.39</v>
      </c>
      <c r="AC19" s="17"/>
      <c r="AD19" s="187"/>
      <c r="AE19" s="188"/>
      <c r="AF19" s="189"/>
    </row>
    <row r="20" spans="1:26" ht="12.75" customHeight="1">
      <c r="A20" s="32"/>
      <c r="B20" s="27"/>
      <c r="C20" s="27"/>
      <c r="D20" s="27"/>
      <c r="E20" s="27"/>
      <c r="F20" s="242" t="str">
        <f>"        tw="&amp;$C$23</f>
        <v>        tw=0.282</v>
      </c>
      <c r="G20" s="241"/>
      <c r="I20" s="28"/>
      <c r="J20" s="40"/>
      <c r="K20" s="56"/>
      <c r="L20" s="62"/>
      <c r="M20" s="61"/>
      <c r="N20" s="82"/>
      <c r="O20" s="53"/>
      <c r="P20" s="53"/>
      <c r="Q20" s="81"/>
      <c r="R20" s="81"/>
      <c r="S20" s="40"/>
      <c r="T20" s="40"/>
      <c r="U20" s="17"/>
      <c r="V20" s="151" t="s">
        <v>536</v>
      </c>
      <c r="W20" s="142">
        <v>8</v>
      </c>
      <c r="X20" s="141">
        <v>0.22</v>
      </c>
      <c r="Y20" s="142">
        <v>2.26</v>
      </c>
      <c r="Z20" s="162">
        <v>0.39</v>
      </c>
    </row>
    <row r="21" spans="1:26" ht="12.75" customHeight="1">
      <c r="A21" s="158" t="str">
        <f>"Member Properties for "&amp;$C$9&amp;":"</f>
        <v>Member Properties for C12X20.7:</v>
      </c>
      <c r="B21" s="27"/>
      <c r="C21" s="27"/>
      <c r="D21" s="27"/>
      <c r="E21" s="27"/>
      <c r="F21" s="245"/>
      <c r="G21" s="258"/>
      <c r="I21" s="72"/>
      <c r="J21" s="40"/>
      <c r="K21" s="83"/>
      <c r="L21" s="41"/>
      <c r="M21" s="40"/>
      <c r="N21" s="40"/>
      <c r="O21" s="53"/>
      <c r="P21" s="40"/>
      <c r="Q21" s="40"/>
      <c r="R21" s="40"/>
      <c r="S21" s="27"/>
      <c r="T21" s="27"/>
      <c r="U21" s="43"/>
      <c r="V21" s="151" t="s">
        <v>537</v>
      </c>
      <c r="W21" s="142">
        <v>7</v>
      </c>
      <c r="X21" s="141">
        <v>0.419</v>
      </c>
      <c r="Y21" s="142">
        <v>2.3</v>
      </c>
      <c r="Z21" s="162">
        <v>0.366</v>
      </c>
    </row>
    <row r="22" spans="1:26" ht="12.75" customHeight="1">
      <c r="A22" s="32"/>
      <c r="B22" s="30" t="s">
        <v>1442</v>
      </c>
      <c r="C22" s="178">
        <f>VLOOKUP($C$9,$V$5:$Z$74,2,FALSE)</f>
        <v>12</v>
      </c>
      <c r="D22" s="68" t="s">
        <v>158</v>
      </c>
      <c r="E22" s="27"/>
      <c r="F22" s="27"/>
      <c r="G22" s="241"/>
      <c r="I22" s="85"/>
      <c r="J22" s="40"/>
      <c r="K22" s="83"/>
      <c r="L22" s="41"/>
      <c r="M22" s="40"/>
      <c r="N22" s="109"/>
      <c r="O22" s="53"/>
      <c r="P22" s="40"/>
      <c r="Q22" s="40"/>
      <c r="R22" s="40"/>
      <c r="S22" s="27"/>
      <c r="T22" s="27"/>
      <c r="U22" s="43"/>
      <c r="V22" s="151" t="s">
        <v>538</v>
      </c>
      <c r="W22" s="142">
        <v>7</v>
      </c>
      <c r="X22" s="141">
        <v>0.314</v>
      </c>
      <c r="Y22" s="142">
        <v>2.19</v>
      </c>
      <c r="Z22" s="162">
        <v>0.366</v>
      </c>
    </row>
    <row r="23" spans="1:26" ht="12.75" customHeight="1">
      <c r="A23" s="32"/>
      <c r="B23" s="30" t="s">
        <v>1445</v>
      </c>
      <c r="C23" s="179">
        <f>VLOOKUP($C$9,$V$5:$Z$74,3,FALSE)</f>
        <v>0.282</v>
      </c>
      <c r="D23" s="68" t="s">
        <v>158</v>
      </c>
      <c r="E23" s="246"/>
      <c r="F23" s="249" t="str">
        <f>"    bf="&amp;$C$24</f>
        <v>    bf=2.94</v>
      </c>
      <c r="G23" s="27"/>
      <c r="I23" s="85"/>
      <c r="J23" s="64"/>
      <c r="K23" s="83"/>
      <c r="L23" s="41"/>
      <c r="M23" s="40"/>
      <c r="N23" s="109"/>
      <c r="O23" s="53"/>
      <c r="P23" s="40"/>
      <c r="Q23" s="40"/>
      <c r="R23" s="40"/>
      <c r="S23" s="47"/>
      <c r="T23" s="47"/>
      <c r="U23" s="43"/>
      <c r="V23" s="151" t="s">
        <v>539</v>
      </c>
      <c r="W23" s="142">
        <v>7</v>
      </c>
      <c r="X23" s="141">
        <v>0.21</v>
      </c>
      <c r="Y23" s="142">
        <v>2.09</v>
      </c>
      <c r="Z23" s="162">
        <v>0.366</v>
      </c>
    </row>
    <row r="24" spans="1:26" ht="12.75" customHeight="1">
      <c r="A24" s="32"/>
      <c r="B24" s="30" t="s">
        <v>1443</v>
      </c>
      <c r="C24" s="180">
        <f>VLOOKUP($C$9,$V$5:$Z$74,4,FALSE)</f>
        <v>2.94</v>
      </c>
      <c r="D24" s="68" t="s">
        <v>158</v>
      </c>
      <c r="E24" s="27"/>
      <c r="F24" s="27"/>
      <c r="G24" s="252"/>
      <c r="I24" s="85"/>
      <c r="J24" s="64"/>
      <c r="K24" s="83"/>
      <c r="L24" s="41"/>
      <c r="M24" s="40"/>
      <c r="N24" s="109"/>
      <c r="O24" s="53"/>
      <c r="P24" s="40"/>
      <c r="Q24" s="40"/>
      <c r="R24" s="40"/>
      <c r="S24" s="47"/>
      <c r="T24" s="47"/>
      <c r="U24" s="43"/>
      <c r="V24" s="151" t="s">
        <v>540</v>
      </c>
      <c r="W24" s="142">
        <v>6</v>
      </c>
      <c r="X24" s="141">
        <v>0.437</v>
      </c>
      <c r="Y24" s="142">
        <v>2.16</v>
      </c>
      <c r="Z24" s="162">
        <v>0.343</v>
      </c>
    </row>
    <row r="25" spans="1:26" ht="12.75" customHeight="1">
      <c r="A25" s="183"/>
      <c r="B25" s="30" t="s">
        <v>1444</v>
      </c>
      <c r="C25" s="181">
        <f>VLOOKUP($C$9,$V$5:$Z$74,5,FALSE)</f>
        <v>0.501</v>
      </c>
      <c r="D25" s="68" t="s">
        <v>158</v>
      </c>
      <c r="E25" s="27"/>
      <c r="F25" s="27"/>
      <c r="G25" s="27"/>
      <c r="I25" s="85"/>
      <c r="J25" s="64"/>
      <c r="K25" s="83"/>
      <c r="L25" s="41"/>
      <c r="M25" s="40"/>
      <c r="N25" s="40"/>
      <c r="O25" s="53"/>
      <c r="P25" s="40"/>
      <c r="Q25" s="40"/>
      <c r="R25" s="40"/>
      <c r="S25" s="27"/>
      <c r="T25" s="27"/>
      <c r="U25" s="43"/>
      <c r="V25" s="151" t="s">
        <v>541</v>
      </c>
      <c r="W25" s="142">
        <v>6</v>
      </c>
      <c r="X25" s="141">
        <v>0.314</v>
      </c>
      <c r="Y25" s="142">
        <v>2.03</v>
      </c>
      <c r="Z25" s="162">
        <v>0.343</v>
      </c>
    </row>
    <row r="26" spans="1:26" s="120" customFormat="1" ht="12.75" customHeight="1">
      <c r="A26" s="32"/>
      <c r="B26" s="27"/>
      <c r="C26" s="27"/>
      <c r="D26" s="27"/>
      <c r="H26" s="27"/>
      <c r="I26" s="123"/>
      <c r="J26" s="114"/>
      <c r="K26" s="115"/>
      <c r="L26" s="116"/>
      <c r="M26" s="114"/>
      <c r="N26" s="114"/>
      <c r="O26" s="117"/>
      <c r="P26" s="114"/>
      <c r="Q26" s="114"/>
      <c r="R26" s="114"/>
      <c r="S26" s="118"/>
      <c r="T26" s="118"/>
      <c r="U26" s="119"/>
      <c r="V26" s="151" t="s">
        <v>542</v>
      </c>
      <c r="W26" s="142">
        <v>6</v>
      </c>
      <c r="X26" s="141">
        <v>0.2</v>
      </c>
      <c r="Y26" s="142">
        <v>1.92</v>
      </c>
      <c r="Z26" s="162">
        <v>0.343</v>
      </c>
    </row>
    <row r="27" spans="1:26" ht="12.75" customHeight="1">
      <c r="A27" s="158" t="s">
        <v>191</v>
      </c>
      <c r="B27" s="27"/>
      <c r="C27" s="27"/>
      <c r="D27" s="27"/>
      <c r="E27" s="27"/>
      <c r="F27" s="27"/>
      <c r="G27" s="27"/>
      <c r="H27" s="27"/>
      <c r="I27" s="28"/>
      <c r="J27" s="40" t="s">
        <v>142</v>
      </c>
      <c r="K27" s="90"/>
      <c r="L27" s="41"/>
      <c r="M27" s="40"/>
      <c r="N27" s="40"/>
      <c r="O27" s="53"/>
      <c r="P27" s="40"/>
      <c r="Q27" s="40"/>
      <c r="R27" s="40"/>
      <c r="S27" s="91"/>
      <c r="T27" s="91"/>
      <c r="U27" s="43"/>
      <c r="V27" s="151" t="s">
        <v>543</v>
      </c>
      <c r="W27" s="142">
        <v>5</v>
      </c>
      <c r="X27" s="141">
        <v>0.325</v>
      </c>
      <c r="Y27" s="142">
        <v>1.89</v>
      </c>
      <c r="Z27" s="162">
        <v>0.32</v>
      </c>
    </row>
    <row r="28" spans="1:26" ht="12.75" customHeight="1">
      <c r="A28" s="32"/>
      <c r="B28" s="84" t="s">
        <v>164</v>
      </c>
      <c r="C28" s="154">
        <f>$N$3</f>
        <v>1</v>
      </c>
      <c r="D28" s="89"/>
      <c r="E28" s="264" t="s">
        <v>1526</v>
      </c>
      <c r="F28" s="27"/>
      <c r="G28" s="77"/>
      <c r="H28" s="27"/>
      <c r="I28" s="92"/>
      <c r="J28" s="64"/>
      <c r="K28" s="93"/>
      <c r="L28" s="61"/>
      <c r="M28" s="82"/>
      <c r="N28" s="53"/>
      <c r="O28" s="53"/>
      <c r="P28" s="40"/>
      <c r="Q28" s="40"/>
      <c r="R28" s="40"/>
      <c r="S28" s="57"/>
      <c r="T28" s="57"/>
      <c r="U28" s="43"/>
      <c r="V28" s="151" t="s">
        <v>544</v>
      </c>
      <c r="W28" s="142">
        <v>5</v>
      </c>
      <c r="X28" s="141">
        <v>0.19</v>
      </c>
      <c r="Y28" s="142">
        <v>1.75</v>
      </c>
      <c r="Z28" s="162">
        <v>0.32</v>
      </c>
    </row>
    <row r="29" spans="1:26" ht="12.75" customHeight="1">
      <c r="A29" s="32"/>
      <c r="B29" s="88" t="s">
        <v>4</v>
      </c>
      <c r="C29" s="155">
        <f>$N$4</f>
        <v>1.0219686721046701</v>
      </c>
      <c r="D29" s="70"/>
      <c r="E29" s="104" t="s">
        <v>140</v>
      </c>
      <c r="F29" s="27"/>
      <c r="G29" s="77"/>
      <c r="H29" s="27"/>
      <c r="I29" s="28"/>
      <c r="J29" s="40"/>
      <c r="K29" s="94"/>
      <c r="L29" s="61"/>
      <c r="M29" s="82"/>
      <c r="N29" s="53"/>
      <c r="O29" s="53"/>
      <c r="P29" s="40"/>
      <c r="Q29" s="40"/>
      <c r="R29" s="40"/>
      <c r="S29" s="27"/>
      <c r="T29" s="27"/>
      <c r="U29" s="43"/>
      <c r="V29" s="151" t="s">
        <v>545</v>
      </c>
      <c r="W29" s="142">
        <v>4</v>
      </c>
      <c r="X29" s="141">
        <v>0.321</v>
      </c>
      <c r="Y29" s="142">
        <v>1.72</v>
      </c>
      <c r="Z29" s="162">
        <v>0.296</v>
      </c>
    </row>
    <row r="30" spans="1:26" ht="12.75" customHeight="1">
      <c r="A30" s="32"/>
      <c r="B30" s="88" t="s">
        <v>5</v>
      </c>
      <c r="C30" s="156">
        <f>$N$5</f>
        <v>0.5109843360523351</v>
      </c>
      <c r="D30" s="70" t="s">
        <v>158</v>
      </c>
      <c r="E30" s="104" t="s">
        <v>1465</v>
      </c>
      <c r="F30" s="77"/>
      <c r="G30" s="77"/>
      <c r="H30" s="27"/>
      <c r="I30" s="28"/>
      <c r="J30" s="64"/>
      <c r="K30" s="95"/>
      <c r="L30" s="61"/>
      <c r="M30" s="82"/>
      <c r="N30" s="53"/>
      <c r="O30" s="53"/>
      <c r="P30" s="40"/>
      <c r="Q30" s="40"/>
      <c r="R30" s="40"/>
      <c r="S30" s="91"/>
      <c r="T30" s="91"/>
      <c r="U30" s="43"/>
      <c r="V30" s="151" t="s">
        <v>546</v>
      </c>
      <c r="W30" s="142">
        <v>4</v>
      </c>
      <c r="X30" s="141">
        <v>0.184</v>
      </c>
      <c r="Y30" s="142">
        <v>1.58</v>
      </c>
      <c r="Z30" s="162">
        <v>0.296</v>
      </c>
    </row>
    <row r="31" spans="1:26" ht="12.75" customHeight="1">
      <c r="A31" s="121"/>
      <c r="B31" s="146" t="s">
        <v>6</v>
      </c>
      <c r="C31" s="86">
        <f>$N$6</f>
        <v>56</v>
      </c>
      <c r="D31" s="70" t="s">
        <v>144</v>
      </c>
      <c r="E31" s="147" t="s">
        <v>8</v>
      </c>
      <c r="F31" s="77"/>
      <c r="G31" s="122"/>
      <c r="H31" s="27"/>
      <c r="I31" s="28"/>
      <c r="J31" s="64"/>
      <c r="K31" s="53"/>
      <c r="L31" s="96"/>
      <c r="M31" s="82"/>
      <c r="N31" s="53"/>
      <c r="O31" s="53"/>
      <c r="P31" s="40"/>
      <c r="Q31" s="40"/>
      <c r="R31" s="40"/>
      <c r="S31" s="91"/>
      <c r="T31" s="91"/>
      <c r="U31" s="43"/>
      <c r="V31" s="151" t="s">
        <v>547</v>
      </c>
      <c r="W31" s="142">
        <v>4</v>
      </c>
      <c r="X31" s="141">
        <v>0.125</v>
      </c>
      <c r="Y31" s="142">
        <v>1.58</v>
      </c>
      <c r="Z31" s="162">
        <v>0.296</v>
      </c>
    </row>
    <row r="32" spans="1:26" ht="12.75" customHeight="1">
      <c r="A32" s="32"/>
      <c r="B32" s="88" t="s">
        <v>7</v>
      </c>
      <c r="C32" s="157">
        <f>$N$7</f>
        <v>2.38459356824423</v>
      </c>
      <c r="D32" s="70" t="s">
        <v>143</v>
      </c>
      <c r="E32" s="148" t="s">
        <v>9</v>
      </c>
      <c r="F32" s="77"/>
      <c r="G32" s="27"/>
      <c r="H32" s="74"/>
      <c r="I32" s="92"/>
      <c r="J32" s="64"/>
      <c r="K32" s="83"/>
      <c r="L32" s="97"/>
      <c r="M32" s="82"/>
      <c r="N32" s="53"/>
      <c r="O32" s="53"/>
      <c r="P32" s="40"/>
      <c r="Q32" s="40"/>
      <c r="R32" s="40"/>
      <c r="S32" s="27"/>
      <c r="T32" s="27"/>
      <c r="U32" s="43"/>
      <c r="V32" s="151" t="s">
        <v>548</v>
      </c>
      <c r="W32" s="142">
        <v>3</v>
      </c>
      <c r="X32" s="141">
        <v>0.356</v>
      </c>
      <c r="Y32" s="142">
        <v>1.6</v>
      </c>
      <c r="Z32" s="162">
        <v>0.273</v>
      </c>
    </row>
    <row r="33" spans="1:26" ht="12.75" customHeight="1">
      <c r="A33" s="32"/>
      <c r="B33" s="27"/>
      <c r="C33" s="27"/>
      <c r="D33" s="68"/>
      <c r="E33" s="27"/>
      <c r="F33" s="122"/>
      <c r="G33" s="27"/>
      <c r="H33" s="74"/>
      <c r="I33" s="28"/>
      <c r="J33" s="64"/>
      <c r="K33" s="83"/>
      <c r="L33" s="97"/>
      <c r="M33" s="82"/>
      <c r="N33" s="53"/>
      <c r="O33" s="53"/>
      <c r="P33" s="40"/>
      <c r="Q33" s="40"/>
      <c r="R33" s="40"/>
      <c r="S33" s="47"/>
      <c r="T33" s="47"/>
      <c r="U33" s="43"/>
      <c r="V33" s="151" t="s">
        <v>549</v>
      </c>
      <c r="W33" s="142">
        <v>3</v>
      </c>
      <c r="X33" s="141">
        <v>0.258</v>
      </c>
      <c r="Y33" s="142">
        <v>1.5</v>
      </c>
      <c r="Z33" s="162">
        <v>0.273</v>
      </c>
    </row>
    <row r="34" spans="1:26" ht="12.75" customHeight="1">
      <c r="A34" s="158" t="s">
        <v>1</v>
      </c>
      <c r="B34" s="30"/>
      <c r="C34" s="82"/>
      <c r="D34" s="68"/>
      <c r="E34" s="87"/>
      <c r="F34" s="27"/>
      <c r="G34" s="27"/>
      <c r="H34" s="74"/>
      <c r="I34" s="92"/>
      <c r="J34" s="27"/>
      <c r="K34" s="93"/>
      <c r="L34" s="61"/>
      <c r="M34" s="25"/>
      <c r="N34" s="99"/>
      <c r="O34" s="53"/>
      <c r="P34" s="40"/>
      <c r="Q34" s="40"/>
      <c r="R34" s="40"/>
      <c r="S34" s="27"/>
      <c r="T34" s="27"/>
      <c r="U34" s="43"/>
      <c r="V34" s="151" t="s">
        <v>550</v>
      </c>
      <c r="W34" s="142">
        <v>3</v>
      </c>
      <c r="X34" s="141">
        <v>0.17</v>
      </c>
      <c r="Y34" s="142">
        <v>1.41</v>
      </c>
      <c r="Z34" s="162">
        <v>0.273</v>
      </c>
    </row>
    <row r="35" spans="1:26" ht="12.75" customHeight="1">
      <c r="A35" s="32"/>
      <c r="B35" s="30" t="s">
        <v>10</v>
      </c>
      <c r="C35" s="178">
        <f>$N$8</f>
        <v>12.354901861204725</v>
      </c>
      <c r="D35" s="68" t="s">
        <v>158</v>
      </c>
      <c r="E35" s="104" t="s">
        <v>1533</v>
      </c>
      <c r="F35" s="27"/>
      <c r="G35" s="27"/>
      <c r="H35" s="122"/>
      <c r="I35" s="23"/>
      <c r="J35" s="40"/>
      <c r="K35" s="83"/>
      <c r="L35" s="61"/>
      <c r="M35" s="25"/>
      <c r="N35" s="99"/>
      <c r="O35" s="53"/>
      <c r="P35" s="40"/>
      <c r="Q35" s="40"/>
      <c r="R35" s="40"/>
      <c r="S35" s="91"/>
      <c r="T35" s="91"/>
      <c r="U35" s="43"/>
      <c r="V35" s="152" t="s">
        <v>551</v>
      </c>
      <c r="W35" s="153">
        <v>3</v>
      </c>
      <c r="X35" s="163">
        <v>0.132</v>
      </c>
      <c r="Y35" s="153">
        <v>1.37</v>
      </c>
      <c r="Z35" s="164">
        <v>0.273</v>
      </c>
    </row>
    <row r="36" spans="1:26" ht="12.75" customHeight="1">
      <c r="A36" s="32"/>
      <c r="B36" s="88" t="s">
        <v>181</v>
      </c>
      <c r="C36" s="86">
        <f>$N$9</f>
        <v>20.653666761811948</v>
      </c>
      <c r="D36" s="113" t="s">
        <v>183</v>
      </c>
      <c r="E36" s="87" t="s">
        <v>189</v>
      </c>
      <c r="F36" s="27"/>
      <c r="G36" s="27"/>
      <c r="H36" s="27"/>
      <c r="I36" s="24"/>
      <c r="J36" s="40"/>
      <c r="K36" s="103"/>
      <c r="L36" s="61"/>
      <c r="M36" s="82"/>
      <c r="N36" s="53"/>
      <c r="O36" s="53"/>
      <c r="P36" s="40"/>
      <c r="Q36" s="40"/>
      <c r="R36" s="40"/>
      <c r="S36" s="47"/>
      <c r="T36" s="47"/>
      <c r="U36" s="43"/>
      <c r="V36" s="172" t="s">
        <v>552</v>
      </c>
      <c r="W36" s="165">
        <v>18</v>
      </c>
      <c r="X36" s="166">
        <v>0.7</v>
      </c>
      <c r="Y36" s="167">
        <v>4.2</v>
      </c>
      <c r="Z36" s="168">
        <v>0.625</v>
      </c>
    </row>
    <row r="37" spans="1:26" ht="12.75" customHeight="1">
      <c r="A37" s="32"/>
      <c r="B37" s="88" t="s">
        <v>188</v>
      </c>
      <c r="C37" s="157">
        <f>$N$10</f>
        <v>8.031981518482425</v>
      </c>
      <c r="D37" s="89" t="s">
        <v>186</v>
      </c>
      <c r="E37" s="87" t="s">
        <v>190</v>
      </c>
      <c r="F37" s="27"/>
      <c r="G37" s="27"/>
      <c r="H37" s="74"/>
      <c r="I37" s="28"/>
      <c r="J37" s="40"/>
      <c r="K37" s="40"/>
      <c r="L37" s="61"/>
      <c r="M37" s="82"/>
      <c r="N37" s="53"/>
      <c r="O37" s="53"/>
      <c r="P37" s="40"/>
      <c r="Q37" s="40"/>
      <c r="R37" s="40"/>
      <c r="S37" s="27"/>
      <c r="T37" s="27"/>
      <c r="U37" s="43"/>
      <c r="V37" s="151" t="s">
        <v>553</v>
      </c>
      <c r="W37" s="161">
        <v>18</v>
      </c>
      <c r="X37" s="141">
        <v>0.6</v>
      </c>
      <c r="Y37" s="142">
        <v>4.1</v>
      </c>
      <c r="Z37" s="162">
        <v>0.625</v>
      </c>
    </row>
    <row r="38" spans="1:26" ht="12.75" customHeight="1">
      <c r="A38" s="29"/>
      <c r="B38" s="30"/>
      <c r="C38" s="133"/>
      <c r="D38" s="89"/>
      <c r="E38" s="26"/>
      <c r="F38" s="27"/>
      <c r="G38" s="27"/>
      <c r="H38" s="27"/>
      <c r="I38" s="28"/>
      <c r="J38" s="104"/>
      <c r="K38" s="40"/>
      <c r="L38" s="61"/>
      <c r="M38" s="25"/>
      <c r="N38" s="99"/>
      <c r="O38" s="53"/>
      <c r="P38" s="40"/>
      <c r="Q38" s="40"/>
      <c r="R38" s="40"/>
      <c r="S38" s="91"/>
      <c r="T38" s="91"/>
      <c r="U38" s="43"/>
      <c r="V38" s="151" t="s">
        <v>554</v>
      </c>
      <c r="W38" s="161">
        <v>18</v>
      </c>
      <c r="X38" s="141">
        <v>0.5</v>
      </c>
      <c r="Y38" s="142">
        <v>4</v>
      </c>
      <c r="Z38" s="162">
        <v>0.625</v>
      </c>
    </row>
    <row r="39" spans="1:26" ht="12.75" customHeight="1">
      <c r="A39" s="158" t="s">
        <v>192</v>
      </c>
      <c r="B39" s="100"/>
      <c r="C39" s="80"/>
      <c r="D39" s="89"/>
      <c r="E39" s="87" t="s">
        <v>0</v>
      </c>
      <c r="F39" s="101"/>
      <c r="G39" s="27"/>
      <c r="H39" s="27"/>
      <c r="I39" s="28"/>
      <c r="J39" s="26"/>
      <c r="K39" s="40"/>
      <c r="L39" s="61"/>
      <c r="M39" s="25"/>
      <c r="N39" s="99"/>
      <c r="O39" s="53"/>
      <c r="P39" s="40"/>
      <c r="Q39" s="40"/>
      <c r="R39" s="40"/>
      <c r="S39" s="47"/>
      <c r="T39" s="47"/>
      <c r="U39" s="43"/>
      <c r="V39" s="151" t="s">
        <v>555</v>
      </c>
      <c r="W39" s="161">
        <v>18</v>
      </c>
      <c r="X39" s="141">
        <v>0.45</v>
      </c>
      <c r="Y39" s="142">
        <v>3.95</v>
      </c>
      <c r="Z39" s="162">
        <v>0.625</v>
      </c>
    </row>
    <row r="40" spans="1:26" ht="12.75" customHeight="1">
      <c r="A40" s="32"/>
      <c r="B40" s="30" t="s">
        <v>1446</v>
      </c>
      <c r="C40" s="178">
        <f>$N$11</f>
        <v>37.23993734420934</v>
      </c>
      <c r="D40" s="70" t="s">
        <v>158</v>
      </c>
      <c r="E40" s="87" t="s">
        <v>1470</v>
      </c>
      <c r="F40" s="31"/>
      <c r="G40" s="27"/>
      <c r="H40" s="27"/>
      <c r="I40" s="28"/>
      <c r="J40" s="104"/>
      <c r="K40" s="105"/>
      <c r="L40" s="41"/>
      <c r="M40" s="40"/>
      <c r="N40" s="106"/>
      <c r="O40" s="40"/>
      <c r="P40" s="40"/>
      <c r="Q40" s="40"/>
      <c r="R40" s="40"/>
      <c r="S40" s="91"/>
      <c r="T40" s="91"/>
      <c r="U40" s="43"/>
      <c r="V40" s="151" t="s">
        <v>556</v>
      </c>
      <c r="W40" s="161">
        <v>13</v>
      </c>
      <c r="X40" s="141">
        <v>0.787</v>
      </c>
      <c r="Y40" s="142">
        <v>4.41</v>
      </c>
      <c r="Z40" s="162">
        <v>0.61</v>
      </c>
    </row>
    <row r="41" spans="1:26" ht="12.75" customHeight="1">
      <c r="A41" s="32"/>
      <c r="B41" s="88" t="s">
        <v>188</v>
      </c>
      <c r="C41" s="182">
        <f>$N$12</f>
        <v>7.400176256068309</v>
      </c>
      <c r="D41" s="89" t="s">
        <v>186</v>
      </c>
      <c r="E41" s="104" t="s">
        <v>1447</v>
      </c>
      <c r="F41" s="27"/>
      <c r="G41" s="101"/>
      <c r="H41" s="74"/>
      <c r="I41" s="28"/>
      <c r="J41" s="104"/>
      <c r="K41" s="105"/>
      <c r="L41" s="41"/>
      <c r="M41" s="40"/>
      <c r="N41" s="106"/>
      <c r="O41" s="40"/>
      <c r="P41" s="40"/>
      <c r="Q41" s="40"/>
      <c r="R41" s="40"/>
      <c r="S41" s="27"/>
      <c r="T41" s="27"/>
      <c r="U41" s="43"/>
      <c r="V41" s="151" t="s">
        <v>557</v>
      </c>
      <c r="W41" s="161">
        <v>13</v>
      </c>
      <c r="X41" s="141">
        <v>0.56</v>
      </c>
      <c r="Y41" s="142">
        <v>4.19</v>
      </c>
      <c r="Z41" s="162">
        <v>0.61</v>
      </c>
    </row>
    <row r="42" spans="1:26" ht="12.75" customHeight="1">
      <c r="A42" s="32"/>
      <c r="B42" s="27"/>
      <c r="C42" s="27"/>
      <c r="D42" s="27"/>
      <c r="E42" s="27"/>
      <c r="F42" s="27"/>
      <c r="G42" s="27"/>
      <c r="H42" s="27"/>
      <c r="I42" s="28"/>
      <c r="J42" s="104"/>
      <c r="K42" s="105"/>
      <c r="L42" s="41"/>
      <c r="M42" s="40"/>
      <c r="N42" s="106"/>
      <c r="O42" s="40"/>
      <c r="P42" s="40"/>
      <c r="Q42" s="40"/>
      <c r="R42" s="40"/>
      <c r="S42" s="47"/>
      <c r="T42" s="47"/>
      <c r="U42" s="43"/>
      <c r="V42" s="151" t="s">
        <v>558</v>
      </c>
      <c r="W42" s="161">
        <v>13</v>
      </c>
      <c r="X42" s="141">
        <v>0.447</v>
      </c>
      <c r="Y42" s="142">
        <v>4.07</v>
      </c>
      <c r="Z42" s="162">
        <v>0.61</v>
      </c>
    </row>
    <row r="43" spans="1:26" ht="12.75" customHeight="1">
      <c r="A43" s="32"/>
      <c r="B43" s="27"/>
      <c r="C43" s="27"/>
      <c r="D43" s="27"/>
      <c r="E43" s="27"/>
      <c r="F43" s="27"/>
      <c r="G43" s="31"/>
      <c r="H43" s="27"/>
      <c r="I43" s="28"/>
      <c r="J43" s="104"/>
      <c r="K43" s="40"/>
      <c r="L43" s="40"/>
      <c r="M43" s="57"/>
      <c r="N43" s="57"/>
      <c r="O43" s="57"/>
      <c r="P43" s="40"/>
      <c r="Q43" s="40"/>
      <c r="R43" s="40"/>
      <c r="S43" s="27"/>
      <c r="T43" s="27"/>
      <c r="U43" s="43"/>
      <c r="V43" s="151" t="s">
        <v>559</v>
      </c>
      <c r="W43" s="161">
        <v>13</v>
      </c>
      <c r="X43" s="141">
        <v>0.375</v>
      </c>
      <c r="Y43" s="142">
        <v>4</v>
      </c>
      <c r="Z43" s="162">
        <v>0.61</v>
      </c>
    </row>
    <row r="44" spans="1:26" ht="12.75" customHeight="1">
      <c r="A44" s="33" t="s">
        <v>1537</v>
      </c>
      <c r="B44" s="267"/>
      <c r="C44" s="267"/>
      <c r="D44" s="267"/>
      <c r="E44" s="279"/>
      <c r="F44" s="279"/>
      <c r="G44" s="279"/>
      <c r="H44" s="279"/>
      <c r="I44" s="269"/>
      <c r="J44" s="104"/>
      <c r="K44" s="40"/>
      <c r="L44" s="40"/>
      <c r="M44" s="25"/>
      <c r="N44" s="83"/>
      <c r="O44" s="57"/>
      <c r="P44" s="40"/>
      <c r="Q44" s="40"/>
      <c r="R44" s="40"/>
      <c r="S44" s="91"/>
      <c r="T44" s="91"/>
      <c r="U44" s="43"/>
      <c r="V44" s="151" t="s">
        <v>560</v>
      </c>
      <c r="W44" s="161">
        <v>12</v>
      </c>
      <c r="X44" s="141">
        <v>0.835</v>
      </c>
      <c r="Y44" s="142">
        <v>4.14</v>
      </c>
      <c r="Z44" s="162">
        <v>0.7</v>
      </c>
    </row>
    <row r="45" spans="1:26" ht="12.75" customHeight="1">
      <c r="A45" s="274"/>
      <c r="B45" s="267"/>
      <c r="C45" s="267"/>
      <c r="D45" s="267"/>
      <c r="E45" s="279"/>
      <c r="F45" s="279"/>
      <c r="G45" s="279"/>
      <c r="H45" s="279"/>
      <c r="I45" s="269"/>
      <c r="J45" s="104"/>
      <c r="K45" s="40"/>
      <c r="L45" s="40"/>
      <c r="M45" s="25"/>
      <c r="N45" s="83"/>
      <c r="O45" s="57"/>
      <c r="P45" s="40"/>
      <c r="Q45" s="40"/>
      <c r="R45" s="40"/>
      <c r="S45" s="27"/>
      <c r="T45" s="27"/>
      <c r="U45" s="43"/>
      <c r="V45" s="151" t="s">
        <v>561</v>
      </c>
      <c r="W45" s="161">
        <v>12</v>
      </c>
      <c r="X45" s="141">
        <v>0.71</v>
      </c>
      <c r="Y45" s="142">
        <v>4.01</v>
      </c>
      <c r="Z45" s="162">
        <v>0.7</v>
      </c>
    </row>
    <row r="46" spans="1:26" ht="12.75" customHeight="1">
      <c r="A46" s="274"/>
      <c r="B46" s="267"/>
      <c r="C46" s="267"/>
      <c r="D46" s="267"/>
      <c r="E46" s="279"/>
      <c r="F46" s="279"/>
      <c r="G46" s="279"/>
      <c r="H46" s="279"/>
      <c r="I46" s="269"/>
      <c r="J46" s="104"/>
      <c r="K46" s="40"/>
      <c r="L46" s="40"/>
      <c r="M46" s="25"/>
      <c r="N46" s="83"/>
      <c r="O46" s="57"/>
      <c r="P46" s="40"/>
      <c r="Q46" s="40"/>
      <c r="R46" s="40"/>
      <c r="S46" s="91"/>
      <c r="T46" s="91"/>
      <c r="U46" s="43"/>
      <c r="V46" s="151" t="s">
        <v>562</v>
      </c>
      <c r="W46" s="161">
        <v>12</v>
      </c>
      <c r="X46" s="141">
        <v>0.59</v>
      </c>
      <c r="Y46" s="142">
        <v>3.89</v>
      </c>
      <c r="Z46" s="162">
        <v>0.7</v>
      </c>
    </row>
    <row r="47" spans="1:26" ht="12.75" customHeight="1">
      <c r="A47" s="274"/>
      <c r="B47" s="267"/>
      <c r="C47" s="267"/>
      <c r="D47" s="267"/>
      <c r="E47" s="279"/>
      <c r="F47" s="279"/>
      <c r="G47" s="279"/>
      <c r="H47" s="279"/>
      <c r="I47" s="269"/>
      <c r="J47" s="107"/>
      <c r="K47" s="40"/>
      <c r="L47" s="40"/>
      <c r="M47" s="25"/>
      <c r="N47" s="83"/>
      <c r="O47" s="57"/>
      <c r="P47" s="40"/>
      <c r="Q47" s="40"/>
      <c r="R47" s="40"/>
      <c r="S47" s="27"/>
      <c r="T47" s="27"/>
      <c r="U47" s="43"/>
      <c r="V47" s="151" t="s">
        <v>563</v>
      </c>
      <c r="W47" s="161">
        <v>12</v>
      </c>
      <c r="X47" s="141">
        <v>0.465</v>
      </c>
      <c r="Y47" s="142">
        <v>3.77</v>
      </c>
      <c r="Z47" s="162">
        <v>0.7</v>
      </c>
    </row>
    <row r="48" spans="1:26" ht="12.75" customHeight="1">
      <c r="A48" s="274"/>
      <c r="B48" s="267"/>
      <c r="C48" s="267"/>
      <c r="D48" s="267"/>
      <c r="E48" s="279"/>
      <c r="F48" s="279"/>
      <c r="G48" s="279"/>
      <c r="H48" s="279"/>
      <c r="I48" s="269"/>
      <c r="J48" s="107"/>
      <c r="K48" s="40"/>
      <c r="L48" s="40"/>
      <c r="M48" s="25"/>
      <c r="N48" s="83"/>
      <c r="O48" s="57"/>
      <c r="P48" s="40"/>
      <c r="Q48" s="40"/>
      <c r="R48" s="40"/>
      <c r="S48" s="27"/>
      <c r="T48" s="27"/>
      <c r="U48" s="43"/>
      <c r="V48" s="151" t="s">
        <v>564</v>
      </c>
      <c r="W48" s="161">
        <v>12</v>
      </c>
      <c r="X48" s="141">
        <v>0.37</v>
      </c>
      <c r="Y48" s="142">
        <v>3.67</v>
      </c>
      <c r="Z48" s="162">
        <v>0.7</v>
      </c>
    </row>
    <row r="49" spans="1:26" ht="12.75" customHeight="1">
      <c r="A49" s="274"/>
      <c r="B49" s="267"/>
      <c r="C49" s="267"/>
      <c r="D49" s="267"/>
      <c r="E49" s="279"/>
      <c r="F49" s="279"/>
      <c r="G49" s="279"/>
      <c r="H49" s="279"/>
      <c r="I49" s="269"/>
      <c r="J49" s="107"/>
      <c r="K49" s="40"/>
      <c r="L49" s="40"/>
      <c r="M49" s="25"/>
      <c r="N49" s="83"/>
      <c r="O49" s="57"/>
      <c r="P49" s="40"/>
      <c r="Q49" s="40"/>
      <c r="R49" s="40"/>
      <c r="S49" s="91"/>
      <c r="T49" s="91"/>
      <c r="U49" s="43"/>
      <c r="V49" s="151" t="s">
        <v>565</v>
      </c>
      <c r="W49" s="161">
        <v>12</v>
      </c>
      <c r="X49" s="141">
        <v>0.19</v>
      </c>
      <c r="Y49" s="142">
        <v>1.5</v>
      </c>
      <c r="Z49" s="162">
        <v>0.309</v>
      </c>
    </row>
    <row r="50" spans="1:26" ht="12.75" customHeight="1">
      <c r="A50" s="274"/>
      <c r="B50" s="267"/>
      <c r="C50" s="267"/>
      <c r="D50" s="267"/>
      <c r="E50" s="279"/>
      <c r="F50" s="279"/>
      <c r="G50" s="279"/>
      <c r="H50" s="279"/>
      <c r="I50" s="269"/>
      <c r="J50" s="65"/>
      <c r="K50" s="40"/>
      <c r="L50" s="40"/>
      <c r="M50" s="25"/>
      <c r="N50" s="83"/>
      <c r="O50" s="57"/>
      <c r="P50" s="40"/>
      <c r="Q50" s="40"/>
      <c r="R50" s="40"/>
      <c r="S50" s="27"/>
      <c r="T50" s="27"/>
      <c r="U50" s="43"/>
      <c r="V50" s="151" t="s">
        <v>566</v>
      </c>
      <c r="W50" s="161">
        <v>10</v>
      </c>
      <c r="X50" s="141">
        <v>0.796</v>
      </c>
      <c r="Y50" s="142">
        <v>4.32</v>
      </c>
      <c r="Z50" s="162">
        <v>0.575</v>
      </c>
    </row>
    <row r="51" spans="1:26" ht="12.75" customHeight="1">
      <c r="A51" s="274"/>
      <c r="B51" s="267"/>
      <c r="C51" s="267"/>
      <c r="D51" s="267"/>
      <c r="E51" s="279"/>
      <c r="F51" s="279"/>
      <c r="G51" s="279"/>
      <c r="H51" s="279"/>
      <c r="I51" s="269"/>
      <c r="J51" s="65"/>
      <c r="K51" s="40"/>
      <c r="L51" s="40"/>
      <c r="M51" s="25"/>
      <c r="N51" s="83"/>
      <c r="O51" s="57"/>
      <c r="P51" s="40"/>
      <c r="Q51" s="40"/>
      <c r="R51" s="40"/>
      <c r="S51" s="91"/>
      <c r="T51" s="91"/>
      <c r="U51" s="43"/>
      <c r="V51" s="151" t="s">
        <v>567</v>
      </c>
      <c r="W51" s="161">
        <v>10</v>
      </c>
      <c r="X51" s="141">
        <v>0.575</v>
      </c>
      <c r="Y51" s="142">
        <v>4.1</v>
      </c>
      <c r="Z51" s="162">
        <v>0.575</v>
      </c>
    </row>
    <row r="52" spans="1:26" ht="12.75" customHeight="1">
      <c r="A52" s="274"/>
      <c r="B52" s="267"/>
      <c r="C52" s="267"/>
      <c r="D52" s="267"/>
      <c r="E52" s="279"/>
      <c r="F52" s="279"/>
      <c r="G52" s="279"/>
      <c r="H52" s="279"/>
      <c r="I52" s="269"/>
      <c r="J52" s="65"/>
      <c r="K52" s="40"/>
      <c r="L52" s="40"/>
      <c r="M52" s="25"/>
      <c r="N52" s="83"/>
      <c r="O52" s="57"/>
      <c r="P52" s="40"/>
      <c r="Q52" s="40"/>
      <c r="R52" s="40"/>
      <c r="S52" s="27"/>
      <c r="T52" s="27"/>
      <c r="U52" s="43"/>
      <c r="V52" s="151" t="s">
        <v>568</v>
      </c>
      <c r="W52" s="161">
        <v>10</v>
      </c>
      <c r="X52" s="141">
        <v>0.425</v>
      </c>
      <c r="Y52" s="142">
        <v>3.95</v>
      </c>
      <c r="Z52" s="162">
        <v>0.575</v>
      </c>
    </row>
    <row r="53" spans="1:26" ht="12.75" customHeight="1">
      <c r="A53" s="274"/>
      <c r="B53" s="267"/>
      <c r="C53" s="267"/>
      <c r="D53" s="267"/>
      <c r="E53" s="279"/>
      <c r="F53" s="279"/>
      <c r="G53" s="279"/>
      <c r="H53" s="279"/>
      <c r="I53" s="269"/>
      <c r="J53" s="65"/>
      <c r="K53" s="40"/>
      <c r="L53" s="40"/>
      <c r="M53" s="25"/>
      <c r="N53" s="83"/>
      <c r="O53" s="57"/>
      <c r="P53" s="40"/>
      <c r="Q53" s="40"/>
      <c r="R53" s="40"/>
      <c r="S53" s="91"/>
      <c r="T53" s="91"/>
      <c r="U53" s="43"/>
      <c r="V53" s="151" t="s">
        <v>569</v>
      </c>
      <c r="W53" s="161">
        <v>10</v>
      </c>
      <c r="X53" s="141">
        <v>0.38</v>
      </c>
      <c r="Y53" s="142">
        <v>3.41</v>
      </c>
      <c r="Z53" s="162">
        <v>0.575</v>
      </c>
    </row>
    <row r="54" spans="1:26" ht="12.75" customHeight="1">
      <c r="A54" s="274"/>
      <c r="B54" s="267"/>
      <c r="C54" s="267"/>
      <c r="D54" s="267"/>
      <c r="E54" s="279"/>
      <c r="F54" s="279"/>
      <c r="G54" s="279"/>
      <c r="H54" s="279"/>
      <c r="I54" s="269"/>
      <c r="J54" s="40"/>
      <c r="K54" s="105"/>
      <c r="L54" s="105"/>
      <c r="M54" s="25"/>
      <c r="N54" s="83"/>
      <c r="O54" s="57"/>
      <c r="P54" s="40"/>
      <c r="Q54" s="40"/>
      <c r="R54" s="40"/>
      <c r="S54" s="27"/>
      <c r="T54" s="27"/>
      <c r="U54" s="43"/>
      <c r="V54" s="151" t="s">
        <v>570</v>
      </c>
      <c r="W54" s="161">
        <v>10</v>
      </c>
      <c r="X54" s="141">
        <v>0.29</v>
      </c>
      <c r="Y54" s="142">
        <v>3.32</v>
      </c>
      <c r="Z54" s="162">
        <v>0.575</v>
      </c>
    </row>
    <row r="55" spans="1:26" ht="12.75" customHeight="1">
      <c r="A55" s="274"/>
      <c r="B55" s="267"/>
      <c r="C55" s="267"/>
      <c r="D55" s="267"/>
      <c r="E55" s="267"/>
      <c r="F55" s="267"/>
      <c r="G55" s="267"/>
      <c r="H55" s="267"/>
      <c r="I55" s="269"/>
      <c r="J55" s="40"/>
      <c r="K55" s="105"/>
      <c r="L55" s="57"/>
      <c r="M55" s="40"/>
      <c r="N55" s="40"/>
      <c r="O55" s="53"/>
      <c r="P55" s="40"/>
      <c r="Q55" s="40"/>
      <c r="R55" s="40"/>
      <c r="S55" s="91"/>
      <c r="T55" s="91"/>
      <c r="U55" s="43"/>
      <c r="V55" s="151" t="s">
        <v>571</v>
      </c>
      <c r="W55" s="161">
        <v>10</v>
      </c>
      <c r="X55" s="141">
        <v>0.17</v>
      </c>
      <c r="Y55" s="142">
        <v>1.5</v>
      </c>
      <c r="Z55" s="162">
        <v>0.28</v>
      </c>
    </row>
    <row r="56" spans="1:26" ht="12.75">
      <c r="A56" s="274"/>
      <c r="B56" s="267"/>
      <c r="C56" s="267"/>
      <c r="D56" s="267"/>
      <c r="E56" s="267"/>
      <c r="F56" s="267"/>
      <c r="G56" s="267"/>
      <c r="H56" s="267"/>
      <c r="I56" s="269"/>
      <c r="V56" s="151" t="s">
        <v>572</v>
      </c>
      <c r="W56" s="161">
        <v>10</v>
      </c>
      <c r="X56" s="141">
        <v>0.152</v>
      </c>
      <c r="Y56" s="142">
        <v>1.17</v>
      </c>
      <c r="Z56" s="162">
        <v>0.202</v>
      </c>
    </row>
    <row r="57" spans="1:26" ht="12.75">
      <c r="A57" s="275"/>
      <c r="B57" s="272"/>
      <c r="C57" s="272"/>
      <c r="D57" s="272"/>
      <c r="E57" s="272"/>
      <c r="F57" s="272"/>
      <c r="G57" s="272"/>
      <c r="H57" s="272"/>
      <c r="I57" s="273"/>
      <c r="V57" s="151" t="s">
        <v>573</v>
      </c>
      <c r="W57" s="142">
        <v>9</v>
      </c>
      <c r="X57" s="141">
        <v>0.45</v>
      </c>
      <c r="Y57" s="142">
        <v>3.5</v>
      </c>
      <c r="Z57" s="162">
        <v>0.55</v>
      </c>
    </row>
    <row r="58" spans="22:26" ht="12.75">
      <c r="V58" s="151" t="s">
        <v>574</v>
      </c>
      <c r="W58" s="142">
        <v>9</v>
      </c>
      <c r="X58" s="141">
        <v>0.4</v>
      </c>
      <c r="Y58" s="142">
        <v>3.45</v>
      </c>
      <c r="Z58" s="162">
        <v>0.55</v>
      </c>
    </row>
    <row r="59" spans="22:26" ht="12.75">
      <c r="V59" s="151" t="s">
        <v>575</v>
      </c>
      <c r="W59" s="142">
        <v>8</v>
      </c>
      <c r="X59" s="141">
        <v>0.427</v>
      </c>
      <c r="Y59" s="142">
        <v>3.5</v>
      </c>
      <c r="Z59" s="162">
        <v>0.525</v>
      </c>
    </row>
    <row r="60" spans="22:26" ht="12.75">
      <c r="V60" s="151" t="s">
        <v>576</v>
      </c>
      <c r="W60" s="142">
        <v>8</v>
      </c>
      <c r="X60" s="141">
        <v>0.375</v>
      </c>
      <c r="Y60" s="142">
        <v>3.45</v>
      </c>
      <c r="Z60" s="162">
        <v>0.525</v>
      </c>
    </row>
    <row r="61" spans="22:26" ht="12.75">
      <c r="V61" s="151" t="s">
        <v>577</v>
      </c>
      <c r="W61" s="142">
        <v>8</v>
      </c>
      <c r="X61" s="141">
        <v>0.4</v>
      </c>
      <c r="Y61" s="142">
        <v>3.03</v>
      </c>
      <c r="Z61" s="162">
        <v>0.5</v>
      </c>
    </row>
    <row r="62" spans="22:26" ht="12.75">
      <c r="V62" s="151" t="s">
        <v>578</v>
      </c>
      <c r="W62" s="142">
        <v>8</v>
      </c>
      <c r="X62" s="141">
        <v>0.353</v>
      </c>
      <c r="Y62" s="142">
        <v>2.98</v>
      </c>
      <c r="Z62" s="162">
        <v>0.5</v>
      </c>
    </row>
    <row r="63" spans="22:26" ht="12.75">
      <c r="V63" s="151" t="s">
        <v>579</v>
      </c>
      <c r="W63" s="142">
        <v>8</v>
      </c>
      <c r="X63" s="141">
        <v>0.179</v>
      </c>
      <c r="Y63" s="142">
        <v>1.87</v>
      </c>
      <c r="Z63" s="162">
        <v>0.311</v>
      </c>
    </row>
    <row r="64" spans="22:26" ht="12.75">
      <c r="V64" s="151" t="s">
        <v>580</v>
      </c>
      <c r="W64" s="142">
        <v>7</v>
      </c>
      <c r="X64" s="141">
        <v>0.503</v>
      </c>
      <c r="Y64" s="142">
        <v>3.6</v>
      </c>
      <c r="Z64" s="162">
        <v>0.5</v>
      </c>
    </row>
    <row r="65" spans="22:26" ht="12.75">
      <c r="V65" s="151" t="s">
        <v>581</v>
      </c>
      <c r="W65" s="142">
        <v>7</v>
      </c>
      <c r="X65" s="141">
        <v>0.352</v>
      </c>
      <c r="Y65" s="142">
        <v>3.45</v>
      </c>
      <c r="Z65" s="162">
        <v>0.5</v>
      </c>
    </row>
    <row r="66" spans="22:26" ht="12.75">
      <c r="V66" s="151" t="s">
        <v>582</v>
      </c>
      <c r="W66" s="142">
        <v>6</v>
      </c>
      <c r="X66" s="141">
        <v>0.379</v>
      </c>
      <c r="Y66" s="142">
        <v>3.5</v>
      </c>
      <c r="Z66" s="162">
        <v>0.475</v>
      </c>
    </row>
    <row r="67" spans="22:26" ht="12.75">
      <c r="V67" s="151" t="s">
        <v>583</v>
      </c>
      <c r="W67" s="142">
        <v>6</v>
      </c>
      <c r="X67" s="141">
        <v>0.34</v>
      </c>
      <c r="Y67" s="142">
        <v>3.5</v>
      </c>
      <c r="Z67" s="162">
        <v>0.385</v>
      </c>
    </row>
    <row r="68" spans="22:26" ht="12.75">
      <c r="V68" s="151" t="s">
        <v>584</v>
      </c>
      <c r="W68" s="142">
        <v>6</v>
      </c>
      <c r="X68" s="141">
        <v>0.375</v>
      </c>
      <c r="Y68" s="142">
        <v>3</v>
      </c>
      <c r="Z68" s="162">
        <v>0.475</v>
      </c>
    </row>
    <row r="69" spans="22:26" ht="12.75">
      <c r="V69" s="151" t="s">
        <v>585</v>
      </c>
      <c r="W69" s="142">
        <v>6</v>
      </c>
      <c r="X69" s="141">
        <v>0.316</v>
      </c>
      <c r="Y69" s="142">
        <v>2.94</v>
      </c>
      <c r="Z69" s="162">
        <v>0.475</v>
      </c>
    </row>
    <row r="70" spans="22:26" ht="12.75">
      <c r="V70" s="151" t="s">
        <v>586</v>
      </c>
      <c r="W70" s="142">
        <v>6</v>
      </c>
      <c r="X70" s="141">
        <v>0.31</v>
      </c>
      <c r="Y70" s="142">
        <v>2.5</v>
      </c>
      <c r="Z70" s="162">
        <v>0.375</v>
      </c>
    </row>
    <row r="71" spans="22:26" ht="12.75">
      <c r="V71" s="151" t="s">
        <v>587</v>
      </c>
      <c r="W71" s="142">
        <v>6</v>
      </c>
      <c r="X71" s="141">
        <v>0.179</v>
      </c>
      <c r="Y71" s="142">
        <v>1.88</v>
      </c>
      <c r="Z71" s="162">
        <v>0.291</v>
      </c>
    </row>
    <row r="72" spans="22:26" ht="12.75">
      <c r="V72" s="151" t="s">
        <v>588</v>
      </c>
      <c r="W72" s="142">
        <v>6</v>
      </c>
      <c r="X72" s="141">
        <v>0.155</v>
      </c>
      <c r="Y72" s="142">
        <v>1.85</v>
      </c>
      <c r="Z72" s="162">
        <v>0.291</v>
      </c>
    </row>
    <row r="73" spans="22:26" ht="12.75">
      <c r="V73" s="151" t="s">
        <v>589</v>
      </c>
      <c r="W73" s="142">
        <v>4</v>
      </c>
      <c r="X73" s="141">
        <v>0.5</v>
      </c>
      <c r="Y73" s="142">
        <v>2.5</v>
      </c>
      <c r="Z73" s="162">
        <v>0.5</v>
      </c>
    </row>
    <row r="74" spans="22:26" ht="12.75">
      <c r="V74" s="152" t="s">
        <v>590</v>
      </c>
      <c r="W74" s="153">
        <v>3</v>
      </c>
      <c r="X74" s="163">
        <v>0.312</v>
      </c>
      <c r="Y74" s="153">
        <v>1.94</v>
      </c>
      <c r="Z74" s="164">
        <v>0.351</v>
      </c>
    </row>
    <row r="75" spans="22:26" ht="12.75">
      <c r="V75" s="174"/>
      <c r="W75" s="192"/>
      <c r="X75" s="175"/>
      <c r="Y75" s="192"/>
      <c r="Z75" s="193"/>
    </row>
    <row r="76" spans="22:26" ht="12.75">
      <c r="V76" s="174"/>
      <c r="W76" s="192"/>
      <c r="X76" s="175"/>
      <c r="Y76" s="192"/>
      <c r="Z76" s="193"/>
    </row>
    <row r="77" spans="22:26" ht="12.75">
      <c r="V77" s="174"/>
      <c r="W77" s="192"/>
      <c r="X77" s="175"/>
      <c r="Y77" s="192"/>
      <c r="Z77" s="193"/>
    </row>
    <row r="78" spans="22:26" ht="12.75">
      <c r="V78" s="174"/>
      <c r="W78" s="192"/>
      <c r="X78" s="175"/>
      <c r="Y78" s="192"/>
      <c r="Z78" s="175"/>
    </row>
    <row r="79" spans="22:26" ht="12.75">
      <c r="V79" s="174"/>
      <c r="W79" s="192"/>
      <c r="X79" s="175"/>
      <c r="Y79" s="192"/>
      <c r="Z79" s="175"/>
    </row>
    <row r="80" spans="22:26" ht="12.75">
      <c r="V80" s="174"/>
      <c r="W80" s="192"/>
      <c r="X80" s="175"/>
      <c r="Y80" s="192"/>
      <c r="Z80" s="175"/>
    </row>
    <row r="81" spans="22:26" ht="12.75">
      <c r="V81" s="174"/>
      <c r="W81" s="192"/>
      <c r="X81" s="175"/>
      <c r="Y81" s="192"/>
      <c r="Z81" s="175"/>
    </row>
    <row r="82" spans="22:26" ht="12.75">
      <c r="V82" s="174"/>
      <c r="W82" s="192"/>
      <c r="X82" s="175"/>
      <c r="Y82" s="192"/>
      <c r="Z82" s="175"/>
    </row>
    <row r="83" spans="22:26" ht="12.75">
      <c r="V83" s="174"/>
      <c r="W83" s="192"/>
      <c r="X83" s="193"/>
      <c r="Y83" s="192"/>
      <c r="Z83" s="193"/>
    </row>
    <row r="84" spans="22:26" ht="12.75">
      <c r="V84" s="174"/>
      <c r="W84" s="192"/>
      <c r="X84" s="193"/>
      <c r="Y84" s="192"/>
      <c r="Z84" s="193"/>
    </row>
    <row r="85" spans="22:26" ht="12.75">
      <c r="V85" s="174"/>
      <c r="W85" s="192"/>
      <c r="X85" s="193"/>
      <c r="Y85" s="192"/>
      <c r="Z85" s="193"/>
    </row>
    <row r="86" spans="22:26" ht="12.75">
      <c r="V86" s="174"/>
      <c r="W86" s="192"/>
      <c r="X86" s="193"/>
      <c r="Y86" s="192"/>
      <c r="Z86" s="193"/>
    </row>
    <row r="87" spans="22:26" ht="12.75">
      <c r="V87" s="174"/>
      <c r="W87" s="192"/>
      <c r="X87" s="193"/>
      <c r="Y87" s="192"/>
      <c r="Z87" s="193"/>
    </row>
    <row r="88" spans="22:26" ht="12.75">
      <c r="V88" s="174"/>
      <c r="W88" s="192"/>
      <c r="X88" s="175"/>
      <c r="Y88" s="192"/>
      <c r="Z88" s="193"/>
    </row>
    <row r="89" spans="22:26" ht="12.75">
      <c r="V89" s="174"/>
      <c r="W89" s="192"/>
      <c r="X89" s="175"/>
      <c r="Y89" s="192"/>
      <c r="Z89" s="193"/>
    </row>
    <row r="90" spans="22:26" ht="12.75">
      <c r="V90" s="174"/>
      <c r="W90" s="192"/>
      <c r="X90" s="175"/>
      <c r="Y90" s="192"/>
      <c r="Z90" s="193"/>
    </row>
    <row r="91" spans="22:26" ht="12.75">
      <c r="V91" s="174"/>
      <c r="W91" s="192"/>
      <c r="X91" s="175"/>
      <c r="Y91" s="192"/>
      <c r="Z91" s="193"/>
    </row>
    <row r="92" spans="22:26" ht="12.75">
      <c r="V92" s="174"/>
      <c r="W92" s="192"/>
      <c r="X92" s="175"/>
      <c r="Y92" s="192"/>
      <c r="Z92" s="193"/>
    </row>
    <row r="93" spans="22:26" ht="12.75">
      <c r="V93" s="174"/>
      <c r="W93" s="192"/>
      <c r="X93" s="175"/>
      <c r="Y93" s="192"/>
      <c r="Z93" s="193"/>
    </row>
    <row r="94" spans="22:26" ht="12.75">
      <c r="V94" s="174"/>
      <c r="W94" s="192"/>
      <c r="X94" s="175"/>
      <c r="Y94" s="192"/>
      <c r="Z94" s="175"/>
    </row>
    <row r="95" spans="22:26" ht="12.75">
      <c r="V95" s="174"/>
      <c r="W95" s="192"/>
      <c r="X95" s="175"/>
      <c r="Y95" s="192"/>
      <c r="Z95" s="193"/>
    </row>
    <row r="96" spans="22:26" ht="12.75">
      <c r="V96" s="174"/>
      <c r="W96" s="192"/>
      <c r="X96" s="175"/>
      <c r="Y96" s="192"/>
      <c r="Z96" s="175"/>
    </row>
    <row r="97" spans="22:26" ht="12.75">
      <c r="V97" s="174"/>
      <c r="W97" s="192"/>
      <c r="X97" s="175"/>
      <c r="Y97" s="192"/>
      <c r="Z97" s="175"/>
    </row>
    <row r="98" spans="22:26" ht="12.75">
      <c r="V98" s="174"/>
      <c r="W98" s="192"/>
      <c r="X98" s="175"/>
      <c r="Y98" s="192"/>
      <c r="Z98" s="175"/>
    </row>
    <row r="99" spans="22:26" ht="12.75">
      <c r="V99" s="174"/>
      <c r="W99" s="192"/>
      <c r="X99" s="175"/>
      <c r="Y99" s="192"/>
      <c r="Z99" s="175"/>
    </row>
    <row r="100" spans="22:26" ht="12.75">
      <c r="V100" s="174"/>
      <c r="W100" s="192"/>
      <c r="X100" s="193"/>
      <c r="Y100" s="192"/>
      <c r="Z100" s="193"/>
    </row>
    <row r="101" spans="22:26" ht="12.75">
      <c r="V101" s="174"/>
      <c r="W101" s="192"/>
      <c r="X101" s="193"/>
      <c r="Y101" s="192"/>
      <c r="Z101" s="193"/>
    </row>
    <row r="102" spans="22:26" ht="12.75">
      <c r="V102" s="174"/>
      <c r="W102" s="192"/>
      <c r="X102" s="193"/>
      <c r="Y102" s="192"/>
      <c r="Z102" s="193"/>
    </row>
    <row r="103" spans="22:26" ht="12.75">
      <c r="V103" s="174"/>
      <c r="W103" s="192"/>
      <c r="X103" s="193"/>
      <c r="Y103" s="192"/>
      <c r="Z103" s="193"/>
    </row>
    <row r="104" spans="22:26" ht="12.75">
      <c r="V104" s="174"/>
      <c r="W104" s="192"/>
      <c r="X104" s="193"/>
      <c r="Y104" s="192"/>
      <c r="Z104" s="193"/>
    </row>
    <row r="105" spans="22:26" ht="12.75">
      <c r="V105" s="174"/>
      <c r="W105" s="192"/>
      <c r="X105" s="175"/>
      <c r="Y105" s="192"/>
      <c r="Z105" s="193"/>
    </row>
    <row r="106" spans="22:26" ht="12.75">
      <c r="V106" s="174"/>
      <c r="W106" s="192"/>
      <c r="X106" s="175"/>
      <c r="Y106" s="192"/>
      <c r="Z106" s="193"/>
    </row>
    <row r="107" spans="22:26" ht="12.75">
      <c r="V107" s="174"/>
      <c r="W107" s="192"/>
      <c r="X107" s="175"/>
      <c r="Y107" s="192"/>
      <c r="Z107" s="193"/>
    </row>
    <row r="108" spans="22:26" ht="12.75">
      <c r="V108" s="174"/>
      <c r="W108" s="192"/>
      <c r="X108" s="175"/>
      <c r="Y108" s="192"/>
      <c r="Z108" s="193"/>
    </row>
    <row r="109" spans="22:26" ht="12.75">
      <c r="V109" s="174"/>
      <c r="W109" s="192"/>
      <c r="X109" s="175"/>
      <c r="Y109" s="192"/>
      <c r="Z109" s="193"/>
    </row>
    <row r="110" spans="22:26" ht="12.75">
      <c r="V110" s="174"/>
      <c r="W110" s="192"/>
      <c r="X110" s="175"/>
      <c r="Y110" s="192"/>
      <c r="Z110" s="193"/>
    </row>
    <row r="111" spans="22:26" ht="12.75">
      <c r="V111" s="174"/>
      <c r="W111" s="192"/>
      <c r="X111" s="175"/>
      <c r="Y111" s="192"/>
      <c r="Z111" s="175"/>
    </row>
    <row r="112" spans="22:26" ht="12.75">
      <c r="V112" s="174"/>
      <c r="W112" s="192"/>
      <c r="X112" s="175"/>
      <c r="Y112" s="192"/>
      <c r="Z112" s="175"/>
    </row>
    <row r="113" spans="22:26" ht="12.75">
      <c r="V113" s="174"/>
      <c r="W113" s="192"/>
      <c r="X113" s="175"/>
      <c r="Y113" s="192"/>
      <c r="Z113" s="175"/>
    </row>
    <row r="114" spans="22:26" ht="12.75">
      <c r="V114" s="174"/>
      <c r="W114" s="192"/>
      <c r="X114" s="175"/>
      <c r="Y114" s="193"/>
      <c r="Z114" s="175"/>
    </row>
    <row r="115" spans="22:26" ht="12.75">
      <c r="V115" s="174"/>
      <c r="W115" s="192"/>
      <c r="X115" s="175"/>
      <c r="Y115" s="193"/>
      <c r="Z115" s="175"/>
    </row>
    <row r="116" spans="22:26" ht="12.75">
      <c r="V116" s="174"/>
      <c r="W116" s="192"/>
      <c r="X116" s="175"/>
      <c r="Y116" s="193"/>
      <c r="Z116" s="175"/>
    </row>
    <row r="117" spans="22:26" ht="12.75">
      <c r="V117" s="174"/>
      <c r="W117" s="192"/>
      <c r="X117" s="175"/>
      <c r="Y117" s="193"/>
      <c r="Z117" s="175"/>
    </row>
    <row r="118" spans="22:26" ht="12.75">
      <c r="V118" s="174"/>
      <c r="W118" s="192"/>
      <c r="X118" s="175"/>
      <c r="Y118" s="193"/>
      <c r="Z118" s="175"/>
    </row>
    <row r="119" spans="22:26" ht="12.75">
      <c r="V119" s="174"/>
      <c r="W119" s="192"/>
      <c r="X119" s="175"/>
      <c r="Y119" s="193"/>
      <c r="Z119" s="175"/>
    </row>
    <row r="120" spans="22:26" ht="12.75">
      <c r="V120" s="174"/>
      <c r="W120" s="192"/>
      <c r="X120" s="175"/>
      <c r="Y120" s="193"/>
      <c r="Z120" s="175"/>
    </row>
    <row r="121" spans="22:26" ht="12.75">
      <c r="V121" s="174"/>
      <c r="W121" s="192"/>
      <c r="X121" s="175"/>
      <c r="Y121" s="192"/>
      <c r="Z121" s="193"/>
    </row>
    <row r="122" spans="22:26" ht="12.75">
      <c r="V122" s="174"/>
      <c r="W122" s="192"/>
      <c r="X122" s="175"/>
      <c r="Y122" s="192"/>
      <c r="Z122" s="193"/>
    </row>
    <row r="123" spans="22:26" ht="12.75">
      <c r="V123" s="174"/>
      <c r="W123" s="192"/>
      <c r="X123" s="175"/>
      <c r="Y123" s="192"/>
      <c r="Z123" s="193"/>
    </row>
    <row r="124" spans="22:26" ht="12.75">
      <c r="V124" s="174"/>
      <c r="W124" s="192"/>
      <c r="X124" s="175"/>
      <c r="Y124" s="192"/>
      <c r="Z124" s="193"/>
    </row>
    <row r="125" spans="22:26" ht="12.75">
      <c r="V125" s="174"/>
      <c r="W125" s="192"/>
      <c r="X125" s="175"/>
      <c r="Y125" s="192"/>
      <c r="Z125" s="193"/>
    </row>
    <row r="126" spans="22:26" ht="12.75">
      <c r="V126" s="174"/>
      <c r="W126" s="192"/>
      <c r="X126" s="175"/>
      <c r="Y126" s="192"/>
      <c r="Z126" s="175"/>
    </row>
    <row r="127" spans="22:26" ht="12.75">
      <c r="V127" s="174"/>
      <c r="W127" s="192"/>
      <c r="X127" s="175"/>
      <c r="Y127" s="192"/>
      <c r="Z127" s="175"/>
    </row>
    <row r="128" spans="22:26" ht="12.75">
      <c r="V128" s="174"/>
      <c r="W128" s="192"/>
      <c r="X128" s="175"/>
      <c r="Y128" s="192"/>
      <c r="Z128" s="175"/>
    </row>
    <row r="129" spans="22:26" ht="12.75">
      <c r="V129" s="174"/>
      <c r="W129" s="192"/>
      <c r="X129" s="175"/>
      <c r="Y129" s="193"/>
      <c r="Z129" s="175"/>
    </row>
    <row r="130" spans="22:26" ht="12.75">
      <c r="V130" s="174"/>
      <c r="W130" s="192"/>
      <c r="X130" s="175"/>
      <c r="Y130" s="193"/>
      <c r="Z130" s="175"/>
    </row>
    <row r="131" spans="22:26" ht="12.75">
      <c r="V131" s="174"/>
      <c r="W131" s="192"/>
      <c r="X131" s="175"/>
      <c r="Y131" s="193"/>
      <c r="Z131" s="175"/>
    </row>
    <row r="132" spans="22:26" ht="12.75">
      <c r="V132" s="174"/>
      <c r="W132" s="192"/>
      <c r="X132" s="175"/>
      <c r="Y132" s="193"/>
      <c r="Z132" s="175"/>
    </row>
    <row r="133" spans="22:26" ht="12.75">
      <c r="V133" s="174"/>
      <c r="W133" s="192"/>
      <c r="X133" s="175"/>
      <c r="Y133" s="193"/>
      <c r="Z133" s="175"/>
    </row>
    <row r="134" spans="22:26" ht="12.75">
      <c r="V134" s="174"/>
      <c r="W134" s="192"/>
      <c r="X134" s="175"/>
      <c r="Y134" s="193"/>
      <c r="Z134" s="175"/>
    </row>
    <row r="135" spans="22:26" ht="12.75">
      <c r="V135" s="174"/>
      <c r="W135" s="192"/>
      <c r="X135" s="175"/>
      <c r="Y135" s="193"/>
      <c r="Z135" s="175"/>
    </row>
    <row r="136" spans="22:26" ht="12.75">
      <c r="V136" s="174"/>
      <c r="W136" s="192"/>
      <c r="X136" s="175"/>
      <c r="Y136" s="193"/>
      <c r="Z136" s="175"/>
    </row>
    <row r="137" spans="22:26" ht="12.75">
      <c r="V137" s="174"/>
      <c r="W137" s="192"/>
      <c r="X137" s="175"/>
      <c r="Y137" s="193"/>
      <c r="Z137" s="175"/>
    </row>
    <row r="138" spans="22:26" ht="12.75">
      <c r="V138" s="174"/>
      <c r="W138" s="192"/>
      <c r="X138" s="175"/>
      <c r="Y138" s="193"/>
      <c r="Z138" s="175"/>
    </row>
    <row r="139" spans="22:26" ht="12.75">
      <c r="V139" s="174"/>
      <c r="W139" s="192"/>
      <c r="X139" s="193"/>
      <c r="Y139" s="192"/>
      <c r="Z139" s="193"/>
    </row>
    <row r="140" spans="22:26" ht="12.75">
      <c r="V140" s="174"/>
      <c r="W140" s="192"/>
      <c r="X140" s="193"/>
      <c r="Y140" s="192"/>
      <c r="Z140" s="193"/>
    </row>
    <row r="141" spans="22:26" ht="12.75">
      <c r="V141" s="174"/>
      <c r="W141" s="192"/>
      <c r="X141" s="193"/>
      <c r="Y141" s="192"/>
      <c r="Z141" s="193"/>
    </row>
    <row r="142" spans="22:26" ht="12.75">
      <c r="V142" s="174"/>
      <c r="W142" s="192"/>
      <c r="X142" s="193"/>
      <c r="Y142" s="192"/>
      <c r="Z142" s="193"/>
    </row>
    <row r="143" spans="22:26" ht="12.75">
      <c r="V143" s="174"/>
      <c r="W143" s="192"/>
      <c r="X143" s="193"/>
      <c r="Y143" s="192"/>
      <c r="Z143" s="193"/>
    </row>
    <row r="144" spans="22:26" ht="12.75">
      <c r="V144" s="174"/>
      <c r="W144" s="192"/>
      <c r="X144" s="175"/>
      <c r="Y144" s="192"/>
      <c r="Z144" s="193"/>
    </row>
    <row r="145" spans="22:26" ht="12.75">
      <c r="V145" s="174"/>
      <c r="W145" s="192"/>
      <c r="X145" s="175"/>
      <c r="Y145" s="192"/>
      <c r="Z145" s="193"/>
    </row>
    <row r="146" spans="22:26" ht="12.75">
      <c r="V146" s="174"/>
      <c r="W146" s="192"/>
      <c r="X146" s="175"/>
      <c r="Y146" s="192"/>
      <c r="Z146" s="193"/>
    </row>
    <row r="147" spans="22:26" ht="12.75">
      <c r="V147" s="174"/>
      <c r="W147" s="192"/>
      <c r="X147" s="175"/>
      <c r="Y147" s="192"/>
      <c r="Z147" s="193"/>
    </row>
    <row r="148" spans="22:26" ht="12.75">
      <c r="V148" s="174"/>
      <c r="W148" s="192"/>
      <c r="X148" s="175"/>
      <c r="Y148" s="192"/>
      <c r="Z148" s="193"/>
    </row>
    <row r="149" spans="22:26" ht="12.75">
      <c r="V149" s="174"/>
      <c r="W149" s="192"/>
      <c r="X149" s="175"/>
      <c r="Y149" s="192"/>
      <c r="Z149" s="193"/>
    </row>
    <row r="150" spans="22:26" ht="12.75">
      <c r="V150" s="174"/>
      <c r="W150" s="192"/>
      <c r="X150" s="175"/>
      <c r="Y150" s="192"/>
      <c r="Z150" s="175"/>
    </row>
    <row r="151" spans="22:26" ht="12.75">
      <c r="V151" s="174"/>
      <c r="W151" s="192"/>
      <c r="X151" s="175"/>
      <c r="Y151" s="192"/>
      <c r="Z151" s="175"/>
    </row>
    <row r="152" spans="22:26" ht="12.75">
      <c r="V152" s="174"/>
      <c r="W152" s="192"/>
      <c r="X152" s="175"/>
      <c r="Y152" s="192"/>
      <c r="Z152" s="175"/>
    </row>
    <row r="153" spans="22:26" ht="12.75">
      <c r="V153" s="174"/>
      <c r="W153" s="192"/>
      <c r="X153" s="175"/>
      <c r="Y153" s="192"/>
      <c r="Z153" s="175"/>
    </row>
    <row r="154" spans="22:26" ht="12.75">
      <c r="V154" s="174"/>
      <c r="W154" s="192"/>
      <c r="X154" s="175"/>
      <c r="Y154" s="193"/>
      <c r="Z154" s="175"/>
    </row>
    <row r="155" spans="22:26" ht="12.75">
      <c r="V155" s="174"/>
      <c r="W155" s="192"/>
      <c r="X155" s="175"/>
      <c r="Y155" s="193"/>
      <c r="Z155" s="175"/>
    </row>
    <row r="156" spans="22:26" ht="12.75">
      <c r="V156" s="174"/>
      <c r="W156" s="192"/>
      <c r="X156" s="175"/>
      <c r="Y156" s="193"/>
      <c r="Z156" s="175"/>
    </row>
    <row r="157" spans="22:26" ht="12.75">
      <c r="V157" s="174"/>
      <c r="W157" s="192"/>
      <c r="X157" s="175"/>
      <c r="Y157" s="193"/>
      <c r="Z157" s="175"/>
    </row>
    <row r="158" spans="22:26" ht="12.75">
      <c r="V158" s="174"/>
      <c r="W158" s="192"/>
      <c r="X158" s="175"/>
      <c r="Y158" s="193"/>
      <c r="Z158" s="175"/>
    </row>
    <row r="159" spans="22:26" ht="12.75">
      <c r="V159" s="174"/>
      <c r="W159" s="192"/>
      <c r="X159" s="175"/>
      <c r="Y159" s="193"/>
      <c r="Z159" s="175"/>
    </row>
    <row r="160" spans="22:26" ht="12.75">
      <c r="V160" s="174"/>
      <c r="W160" s="192"/>
      <c r="X160" s="175"/>
      <c r="Y160" s="193"/>
      <c r="Z160" s="175"/>
    </row>
    <row r="161" spans="22:26" ht="12.75">
      <c r="V161" s="174"/>
      <c r="W161" s="192"/>
      <c r="X161" s="175"/>
      <c r="Y161" s="193"/>
      <c r="Z161" s="175"/>
    </row>
    <row r="162" spans="22:26" ht="12.75">
      <c r="V162" s="174"/>
      <c r="W162" s="192"/>
      <c r="X162" s="175"/>
      <c r="Y162" s="192"/>
      <c r="Z162" s="175"/>
    </row>
    <row r="163" spans="22:26" ht="12.75">
      <c r="V163" s="174"/>
      <c r="W163" s="192"/>
      <c r="X163" s="175"/>
      <c r="Y163" s="192"/>
      <c r="Z163" s="175"/>
    </row>
    <row r="164" spans="22:26" ht="12.75">
      <c r="V164" s="174"/>
      <c r="W164" s="192"/>
      <c r="X164" s="175"/>
      <c r="Y164" s="192"/>
      <c r="Z164" s="175"/>
    </row>
    <row r="165" spans="22:26" ht="12.75">
      <c r="V165" s="174"/>
      <c r="W165" s="192"/>
      <c r="X165" s="175"/>
      <c r="Y165" s="192"/>
      <c r="Z165" s="175"/>
    </row>
    <row r="166" spans="22:26" ht="12.75">
      <c r="V166" s="174"/>
      <c r="W166" s="192"/>
      <c r="X166" s="175"/>
      <c r="Y166" s="193"/>
      <c r="Z166" s="175"/>
    </row>
    <row r="167" spans="22:26" ht="12.75">
      <c r="V167" s="174"/>
      <c r="W167" s="192"/>
      <c r="X167" s="175"/>
      <c r="Y167" s="193"/>
      <c r="Z167" s="175"/>
    </row>
    <row r="168" spans="22:26" ht="12.75">
      <c r="V168" s="174"/>
      <c r="W168" s="192"/>
      <c r="X168" s="175"/>
      <c r="Y168" s="193"/>
      <c r="Z168" s="175"/>
    </row>
    <row r="169" spans="22:26" ht="12.75">
      <c r="V169" s="174"/>
      <c r="W169" s="192"/>
      <c r="X169" s="175"/>
      <c r="Y169" s="193"/>
      <c r="Z169" s="175"/>
    </row>
    <row r="170" spans="22:26" ht="12.75">
      <c r="V170" s="174"/>
      <c r="W170" s="192"/>
      <c r="X170" s="175"/>
      <c r="Y170" s="193"/>
      <c r="Z170" s="175"/>
    </row>
    <row r="171" spans="22:26" ht="12.75">
      <c r="V171" s="174"/>
      <c r="W171" s="192"/>
      <c r="X171" s="175"/>
      <c r="Y171" s="193"/>
      <c r="Z171" s="175"/>
    </row>
    <row r="172" spans="22:26" ht="12.75">
      <c r="V172" s="174"/>
      <c r="W172" s="192"/>
      <c r="X172" s="175"/>
      <c r="Y172" s="193"/>
      <c r="Z172" s="175"/>
    </row>
    <row r="173" spans="22:26" ht="12.75">
      <c r="V173" s="174"/>
      <c r="W173" s="192"/>
      <c r="X173" s="193"/>
      <c r="Y173" s="192"/>
      <c r="Z173" s="193"/>
    </row>
    <row r="174" spans="22:26" ht="12.75">
      <c r="V174" s="174"/>
      <c r="W174" s="192"/>
      <c r="X174" s="193"/>
      <c r="Y174" s="192"/>
      <c r="Z174" s="193"/>
    </row>
    <row r="175" spans="22:26" ht="12.75">
      <c r="V175" s="174"/>
      <c r="W175" s="192"/>
      <c r="X175" s="193"/>
      <c r="Y175" s="192"/>
      <c r="Z175" s="193"/>
    </row>
    <row r="176" spans="22:26" ht="12.75">
      <c r="V176" s="174"/>
      <c r="W176" s="192"/>
      <c r="X176" s="193"/>
      <c r="Y176" s="192"/>
      <c r="Z176" s="193"/>
    </row>
    <row r="177" spans="22:26" ht="12.75">
      <c r="V177" s="174"/>
      <c r="W177" s="192"/>
      <c r="X177" s="193"/>
      <c r="Y177" s="192"/>
      <c r="Z177" s="193"/>
    </row>
    <row r="178" spans="22:26" ht="12.75">
      <c r="V178" s="174"/>
      <c r="W178" s="192"/>
      <c r="X178" s="193"/>
      <c r="Y178" s="192"/>
      <c r="Z178" s="193"/>
    </row>
    <row r="179" spans="22:26" ht="12.75">
      <c r="V179" s="174"/>
      <c r="W179" s="192"/>
      <c r="X179" s="193"/>
      <c r="Y179" s="192"/>
      <c r="Z179" s="193"/>
    </row>
    <row r="180" spans="22:26" ht="12.75">
      <c r="V180" s="174"/>
      <c r="W180" s="192"/>
      <c r="X180" s="193"/>
      <c r="Y180" s="192"/>
      <c r="Z180" s="193"/>
    </row>
    <row r="181" spans="22:26" ht="12.75">
      <c r="V181" s="174"/>
      <c r="W181" s="192"/>
      <c r="X181" s="193"/>
      <c r="Y181" s="192"/>
      <c r="Z181" s="193"/>
    </row>
    <row r="182" spans="22:26" ht="12.75">
      <c r="V182" s="174"/>
      <c r="W182" s="192"/>
      <c r="X182" s="193"/>
      <c r="Y182" s="192"/>
      <c r="Z182" s="193"/>
    </row>
    <row r="183" spans="22:26" ht="12.75">
      <c r="V183" s="174"/>
      <c r="W183" s="192"/>
      <c r="X183" s="193"/>
      <c r="Y183" s="192"/>
      <c r="Z183" s="193"/>
    </row>
    <row r="184" spans="22:26" ht="12.75">
      <c r="V184" s="174"/>
      <c r="W184" s="192"/>
      <c r="X184" s="193"/>
      <c r="Y184" s="192"/>
      <c r="Z184" s="193"/>
    </row>
    <row r="185" spans="22:26" ht="12.75">
      <c r="V185" s="174"/>
      <c r="W185" s="192"/>
      <c r="X185" s="193"/>
      <c r="Y185" s="192"/>
      <c r="Z185" s="193"/>
    </row>
    <row r="186" spans="22:26" ht="12.75">
      <c r="V186" s="174"/>
      <c r="W186" s="192"/>
      <c r="X186" s="193"/>
      <c r="Y186" s="192"/>
      <c r="Z186" s="193"/>
    </row>
    <row r="187" spans="22:26" ht="12.75">
      <c r="V187" s="174"/>
      <c r="W187" s="192"/>
      <c r="X187" s="175"/>
      <c r="Y187" s="192"/>
      <c r="Z187" s="193"/>
    </row>
    <row r="188" spans="22:26" ht="12.75">
      <c r="V188" s="174"/>
      <c r="W188" s="192"/>
      <c r="X188" s="175"/>
      <c r="Y188" s="192"/>
      <c r="Z188" s="193"/>
    </row>
    <row r="189" spans="22:26" ht="12.75">
      <c r="V189" s="174"/>
      <c r="W189" s="192"/>
      <c r="X189" s="175"/>
      <c r="Y189" s="192"/>
      <c r="Z189" s="193"/>
    </row>
    <row r="190" spans="22:26" ht="12.75">
      <c r="V190" s="174"/>
      <c r="W190" s="192"/>
      <c r="X190" s="175"/>
      <c r="Y190" s="192"/>
      <c r="Z190" s="193"/>
    </row>
    <row r="191" spans="22:26" ht="12.75">
      <c r="V191" s="174"/>
      <c r="W191" s="192"/>
      <c r="X191" s="175"/>
      <c r="Y191" s="192"/>
      <c r="Z191" s="193"/>
    </row>
    <row r="192" spans="22:26" ht="12.75">
      <c r="V192" s="174"/>
      <c r="W192" s="192"/>
      <c r="X192" s="175"/>
      <c r="Y192" s="192"/>
      <c r="Z192" s="193"/>
    </row>
    <row r="193" spans="22:26" ht="12.75">
      <c r="V193" s="174"/>
      <c r="W193" s="192"/>
      <c r="X193" s="175"/>
      <c r="Y193" s="192"/>
      <c r="Z193" s="175"/>
    </row>
    <row r="194" spans="22:26" ht="12.75">
      <c r="V194" s="174"/>
      <c r="W194" s="192"/>
      <c r="X194" s="175"/>
      <c r="Y194" s="192"/>
      <c r="Z194" s="175"/>
    </row>
    <row r="195" spans="22:26" ht="12.75">
      <c r="V195" s="174"/>
      <c r="W195" s="192"/>
      <c r="X195" s="175"/>
      <c r="Y195" s="192"/>
      <c r="Z195" s="175"/>
    </row>
    <row r="196" spans="22:26" ht="12.75">
      <c r="V196" s="174"/>
      <c r="W196" s="192"/>
      <c r="X196" s="175"/>
      <c r="Y196" s="192"/>
      <c r="Z196" s="175"/>
    </row>
    <row r="197" spans="22:26" ht="12.75">
      <c r="V197" s="174"/>
      <c r="W197" s="192"/>
      <c r="X197" s="175"/>
      <c r="Y197" s="192"/>
      <c r="Z197" s="175"/>
    </row>
    <row r="198" spans="22:26" ht="12.75">
      <c r="V198" s="174"/>
      <c r="W198" s="192"/>
      <c r="X198" s="175"/>
      <c r="Y198" s="192"/>
      <c r="Z198" s="175"/>
    </row>
    <row r="199" spans="22:26" ht="12.75">
      <c r="V199" s="174"/>
      <c r="W199" s="192"/>
      <c r="X199" s="175"/>
      <c r="Y199" s="192"/>
      <c r="Z199" s="175"/>
    </row>
    <row r="200" spans="22:26" ht="12.75">
      <c r="V200" s="174"/>
      <c r="W200" s="192"/>
      <c r="X200" s="175"/>
      <c r="Y200" s="192"/>
      <c r="Z200" s="175"/>
    </row>
    <row r="201" spans="22:26" ht="12.75">
      <c r="V201" s="174"/>
      <c r="W201" s="192"/>
      <c r="X201" s="175"/>
      <c r="Y201" s="193"/>
      <c r="Z201" s="175"/>
    </row>
    <row r="202" spans="22:26" ht="12.75">
      <c r="V202" s="174"/>
      <c r="W202" s="192"/>
      <c r="X202" s="175"/>
      <c r="Y202" s="193"/>
      <c r="Z202" s="175"/>
    </row>
    <row r="203" spans="22:26" ht="12.75">
      <c r="V203" s="174"/>
      <c r="W203" s="192"/>
      <c r="X203" s="175"/>
      <c r="Y203" s="193"/>
      <c r="Z203" s="175"/>
    </row>
    <row r="204" spans="22:26" ht="12.75">
      <c r="V204" s="174"/>
      <c r="W204" s="192"/>
      <c r="X204" s="175"/>
      <c r="Y204" s="193"/>
      <c r="Z204" s="175"/>
    </row>
    <row r="205" spans="22:26" ht="12.75">
      <c r="V205" s="174"/>
      <c r="W205" s="192"/>
      <c r="X205" s="175"/>
      <c r="Y205" s="193"/>
      <c r="Z205" s="175"/>
    </row>
    <row r="206" spans="22:26" ht="12.75">
      <c r="V206" s="174"/>
      <c r="W206" s="192"/>
      <c r="X206" s="175"/>
      <c r="Y206" s="193"/>
      <c r="Z206" s="175"/>
    </row>
    <row r="207" spans="22:26" ht="12.75">
      <c r="V207" s="174"/>
      <c r="W207" s="192"/>
      <c r="X207" s="175"/>
      <c r="Y207" s="193"/>
      <c r="Z207" s="175"/>
    </row>
    <row r="208" spans="22:26" ht="12.75">
      <c r="V208" s="174"/>
      <c r="W208" s="192"/>
      <c r="X208" s="175"/>
      <c r="Y208" s="193"/>
      <c r="Z208" s="175"/>
    </row>
    <row r="209" spans="22:26" ht="12.75">
      <c r="V209" s="174"/>
      <c r="W209" s="192"/>
      <c r="X209" s="193"/>
      <c r="Y209" s="192"/>
      <c r="Z209" s="193"/>
    </row>
    <row r="210" spans="22:26" ht="12.75">
      <c r="V210" s="174"/>
      <c r="W210" s="192"/>
      <c r="X210" s="193"/>
      <c r="Y210" s="192"/>
      <c r="Z210" s="193"/>
    </row>
    <row r="211" spans="22:26" ht="12.75">
      <c r="V211" s="174"/>
      <c r="W211" s="192"/>
      <c r="X211" s="193"/>
      <c r="Y211" s="192"/>
      <c r="Z211" s="193"/>
    </row>
    <row r="212" spans="22:26" ht="12.75">
      <c r="V212" s="174"/>
      <c r="W212" s="192"/>
      <c r="X212" s="193"/>
      <c r="Y212" s="192"/>
      <c r="Z212" s="193"/>
    </row>
    <row r="213" spans="22:26" ht="12.75">
      <c r="V213" s="174"/>
      <c r="W213" s="192"/>
      <c r="X213" s="193"/>
      <c r="Y213" s="192"/>
      <c r="Z213" s="193"/>
    </row>
    <row r="214" spans="22:26" ht="12.75">
      <c r="V214" s="174"/>
      <c r="W214" s="192"/>
      <c r="X214" s="193"/>
      <c r="Y214" s="192"/>
      <c r="Z214" s="193"/>
    </row>
    <row r="215" spans="22:26" ht="12.75">
      <c r="V215" s="174"/>
      <c r="W215" s="192"/>
      <c r="X215" s="193"/>
      <c r="Y215" s="192"/>
      <c r="Z215" s="193"/>
    </row>
    <row r="216" spans="22:26" ht="12.75">
      <c r="V216" s="174"/>
      <c r="W216" s="192"/>
      <c r="X216" s="175"/>
      <c r="Y216" s="192"/>
      <c r="Z216" s="193"/>
    </row>
    <row r="217" spans="22:26" ht="12.75">
      <c r="V217" s="174"/>
      <c r="W217" s="192"/>
      <c r="X217" s="175"/>
      <c r="Y217" s="192"/>
      <c r="Z217" s="193"/>
    </row>
    <row r="218" spans="22:26" ht="12.75">
      <c r="V218" s="174"/>
      <c r="W218" s="192"/>
      <c r="X218" s="175"/>
      <c r="Y218" s="192"/>
      <c r="Z218" s="193"/>
    </row>
    <row r="219" spans="22:26" ht="12.75">
      <c r="V219" s="174"/>
      <c r="W219" s="192"/>
      <c r="X219" s="175"/>
      <c r="Y219" s="192"/>
      <c r="Z219" s="193"/>
    </row>
    <row r="220" spans="22:26" ht="12.75">
      <c r="V220" s="174"/>
      <c r="W220" s="192"/>
      <c r="X220" s="175"/>
      <c r="Y220" s="192"/>
      <c r="Z220" s="175"/>
    </row>
    <row r="221" spans="22:26" ht="12.75">
      <c r="V221" s="174"/>
      <c r="W221" s="192"/>
      <c r="X221" s="175"/>
      <c r="Y221" s="192"/>
      <c r="Z221" s="175"/>
    </row>
    <row r="222" spans="22:26" ht="12.75">
      <c r="V222" s="174"/>
      <c r="W222" s="192"/>
      <c r="X222" s="175"/>
      <c r="Y222" s="192"/>
      <c r="Z222" s="175"/>
    </row>
    <row r="223" spans="22:26" ht="12.75">
      <c r="V223" s="174"/>
      <c r="W223" s="192"/>
      <c r="X223" s="175"/>
      <c r="Y223" s="192"/>
      <c r="Z223" s="175"/>
    </row>
    <row r="224" spans="22:26" ht="12.75">
      <c r="V224" s="174"/>
      <c r="W224" s="192"/>
      <c r="X224" s="175"/>
      <c r="Y224" s="192"/>
      <c r="Z224" s="175"/>
    </row>
    <row r="225" spans="22:26" ht="12.75">
      <c r="V225" s="174"/>
      <c r="W225" s="192"/>
      <c r="X225" s="175"/>
      <c r="Y225" s="192"/>
      <c r="Z225" s="175"/>
    </row>
    <row r="226" spans="22:26" ht="12.75">
      <c r="V226" s="174"/>
      <c r="W226" s="192"/>
      <c r="X226" s="175"/>
      <c r="Y226" s="192"/>
      <c r="Z226" s="175"/>
    </row>
    <row r="227" spans="22:26" ht="12.75">
      <c r="V227" s="174"/>
      <c r="W227" s="192"/>
      <c r="X227" s="175"/>
      <c r="Y227" s="192"/>
      <c r="Z227" s="175"/>
    </row>
    <row r="228" spans="22:26" ht="12.75">
      <c r="V228" s="174"/>
      <c r="W228" s="192"/>
      <c r="X228" s="175"/>
      <c r="Y228" s="193"/>
      <c r="Z228" s="175"/>
    </row>
    <row r="229" spans="22:26" ht="12.75">
      <c r="V229" s="174"/>
      <c r="W229" s="192"/>
      <c r="X229" s="175"/>
      <c r="Y229" s="193"/>
      <c r="Z229" s="175"/>
    </row>
    <row r="230" spans="22:26" ht="12.75">
      <c r="V230" s="174"/>
      <c r="W230" s="192"/>
      <c r="X230" s="175"/>
      <c r="Y230" s="193"/>
      <c r="Z230" s="175"/>
    </row>
    <row r="231" spans="22:26" ht="12.75">
      <c r="V231" s="174"/>
      <c r="W231" s="192"/>
      <c r="X231" s="175"/>
      <c r="Y231" s="193"/>
      <c r="Z231" s="175"/>
    </row>
    <row r="232" spans="22:26" ht="12.75">
      <c r="V232" s="174"/>
      <c r="W232" s="192"/>
      <c r="X232" s="175"/>
      <c r="Y232" s="193"/>
      <c r="Z232" s="175"/>
    </row>
    <row r="233" spans="22:26" ht="12.75">
      <c r="V233" s="174"/>
      <c r="W233" s="192"/>
      <c r="X233" s="175"/>
      <c r="Y233" s="193"/>
      <c r="Z233" s="175"/>
    </row>
    <row r="234" spans="22:26" ht="12.75">
      <c r="V234" s="174"/>
      <c r="W234" s="192"/>
      <c r="X234" s="175"/>
      <c r="Y234" s="193"/>
      <c r="Z234" s="175"/>
    </row>
    <row r="235" spans="22:26" ht="12.75">
      <c r="V235" s="174"/>
      <c r="W235" s="192"/>
      <c r="X235" s="175"/>
      <c r="Y235" s="193"/>
      <c r="Z235" s="175"/>
    </row>
    <row r="236" spans="22:26" ht="12.75">
      <c r="V236" s="174"/>
      <c r="W236" s="192"/>
      <c r="X236" s="175"/>
      <c r="Y236" s="193"/>
      <c r="Z236" s="175"/>
    </row>
    <row r="237" spans="22:26" ht="12.75">
      <c r="V237" s="174"/>
      <c r="W237" s="192"/>
      <c r="X237" s="175"/>
      <c r="Y237" s="193"/>
      <c r="Z237" s="175"/>
    </row>
    <row r="238" spans="22:26" ht="12.75">
      <c r="V238" s="174"/>
      <c r="W238" s="192"/>
      <c r="X238" s="175"/>
      <c r="Y238" s="192"/>
      <c r="Z238" s="193"/>
    </row>
    <row r="239" spans="22:26" ht="12.75">
      <c r="V239" s="174"/>
      <c r="W239" s="192"/>
      <c r="X239" s="175"/>
      <c r="Y239" s="192"/>
      <c r="Z239" s="193"/>
    </row>
    <row r="240" spans="22:26" ht="12.75">
      <c r="V240" s="174"/>
      <c r="W240" s="192"/>
      <c r="X240" s="175"/>
      <c r="Y240" s="192"/>
      <c r="Z240" s="175"/>
    </row>
    <row r="241" spans="22:26" ht="12.75">
      <c r="V241" s="174"/>
      <c r="W241" s="192"/>
      <c r="X241" s="175"/>
      <c r="Y241" s="192"/>
      <c r="Z241" s="175"/>
    </row>
    <row r="242" spans="22:26" ht="12.75">
      <c r="V242" s="174"/>
      <c r="W242" s="192"/>
      <c r="X242" s="175"/>
      <c r="Y242" s="192"/>
      <c r="Z242" s="175"/>
    </row>
    <row r="243" spans="22:26" ht="12.75">
      <c r="V243" s="174"/>
      <c r="W243" s="192"/>
      <c r="X243" s="175"/>
      <c r="Y243" s="192"/>
      <c r="Z243" s="175"/>
    </row>
    <row r="244" spans="22:26" ht="12.75">
      <c r="V244" s="174"/>
      <c r="W244" s="192"/>
      <c r="X244" s="175"/>
      <c r="Y244" s="192"/>
      <c r="Z244" s="175"/>
    </row>
    <row r="245" spans="22:26" ht="12.75">
      <c r="V245" s="174"/>
      <c r="W245" s="192"/>
      <c r="X245" s="175"/>
      <c r="Y245" s="192"/>
      <c r="Z245" s="175"/>
    </row>
    <row r="246" spans="22:26" ht="12.75">
      <c r="V246" s="174"/>
      <c r="W246" s="192"/>
      <c r="X246" s="175"/>
      <c r="Y246" s="193"/>
      <c r="Z246" s="175"/>
    </row>
    <row r="247" spans="22:26" ht="12.75">
      <c r="V247" s="174"/>
      <c r="W247" s="193"/>
      <c r="X247" s="175"/>
      <c r="Y247" s="193"/>
      <c r="Z247" s="175"/>
    </row>
    <row r="248" spans="22:26" ht="12.75">
      <c r="V248" s="174"/>
      <c r="W248" s="193"/>
      <c r="X248" s="175"/>
      <c r="Y248" s="193"/>
      <c r="Z248" s="175"/>
    </row>
    <row r="249" spans="22:26" ht="12.75">
      <c r="V249" s="174"/>
      <c r="W249" s="192"/>
      <c r="X249" s="175"/>
      <c r="Y249" s="193"/>
      <c r="Z249" s="175"/>
    </row>
    <row r="250" spans="22:26" ht="12.75">
      <c r="V250" s="174"/>
      <c r="W250" s="192"/>
      <c r="X250" s="175"/>
      <c r="Y250" s="193"/>
      <c r="Z250" s="175"/>
    </row>
    <row r="251" spans="22:26" ht="12.75">
      <c r="V251" s="174"/>
      <c r="W251" s="192"/>
      <c r="X251" s="175"/>
      <c r="Y251" s="193"/>
      <c r="Z251" s="175"/>
    </row>
    <row r="252" spans="22:26" ht="12.75">
      <c r="V252" s="174"/>
      <c r="W252" s="192"/>
      <c r="X252" s="175"/>
      <c r="Y252" s="193"/>
      <c r="Z252" s="175"/>
    </row>
    <row r="253" spans="22:26" ht="12.75">
      <c r="V253" s="174"/>
      <c r="W253" s="192"/>
      <c r="X253" s="175"/>
      <c r="Y253" s="193"/>
      <c r="Z253" s="175"/>
    </row>
    <row r="254" spans="22:26" ht="12.75">
      <c r="V254" s="174"/>
      <c r="W254" s="192"/>
      <c r="X254" s="175"/>
      <c r="Y254" s="193"/>
      <c r="Z254" s="175"/>
    </row>
    <row r="255" spans="22:26" ht="12.75">
      <c r="V255" s="174"/>
      <c r="W255" s="193"/>
      <c r="X255" s="175"/>
      <c r="Y255" s="193"/>
      <c r="Z255" s="175"/>
    </row>
    <row r="256" spans="22:26" ht="12.75">
      <c r="V256" s="174"/>
      <c r="W256" s="193"/>
      <c r="X256" s="175"/>
      <c r="Y256" s="193"/>
      <c r="Z256" s="175"/>
    </row>
    <row r="257" spans="22:26" ht="12.75">
      <c r="V257" s="174"/>
      <c r="W257" s="193"/>
      <c r="X257" s="175"/>
      <c r="Y257" s="193"/>
      <c r="Z257" s="175"/>
    </row>
    <row r="258" spans="22:26" ht="12.75">
      <c r="V258" s="174"/>
      <c r="W258" s="193"/>
      <c r="X258" s="175"/>
      <c r="Y258" s="193"/>
      <c r="Z258" s="175"/>
    </row>
    <row r="259" spans="22:26" ht="12.75">
      <c r="V259" s="174"/>
      <c r="W259" s="193"/>
      <c r="X259" s="175"/>
      <c r="Y259" s="193"/>
      <c r="Z259" s="175"/>
    </row>
    <row r="260" spans="22:26" ht="12.75">
      <c r="V260" s="174"/>
      <c r="W260" s="193"/>
      <c r="X260" s="175"/>
      <c r="Y260" s="193"/>
      <c r="Z260" s="175"/>
    </row>
    <row r="261" spans="22:26" ht="12.75">
      <c r="V261" s="174"/>
      <c r="W261" s="193"/>
      <c r="X261" s="175"/>
      <c r="Y261" s="193"/>
      <c r="Z261" s="175"/>
    </row>
    <row r="262" spans="22:26" ht="12.75">
      <c r="V262" s="174"/>
      <c r="W262" s="193"/>
      <c r="X262" s="175"/>
      <c r="Y262" s="193"/>
      <c r="Z262" s="175"/>
    </row>
    <row r="263" spans="22:26" ht="12.75">
      <c r="V263" s="174"/>
      <c r="W263" s="193"/>
      <c r="X263" s="175"/>
      <c r="Y263" s="193"/>
      <c r="Z263" s="175"/>
    </row>
    <row r="264" spans="22:26" ht="12.75">
      <c r="V264" s="174"/>
      <c r="W264" s="193"/>
      <c r="X264" s="175"/>
      <c r="Y264" s="193"/>
      <c r="Z264" s="175"/>
    </row>
    <row r="265" spans="22:26" ht="12.75">
      <c r="V265" s="174"/>
      <c r="W265" s="193"/>
      <c r="X265" s="175"/>
      <c r="Y265" s="193"/>
      <c r="Z265" s="175"/>
    </row>
    <row r="266" spans="22:26" ht="12.75">
      <c r="V266" s="174"/>
      <c r="W266" s="193"/>
      <c r="X266" s="175"/>
      <c r="Y266" s="193"/>
      <c r="Z266" s="175"/>
    </row>
    <row r="267" spans="22:26" ht="12.75">
      <c r="V267" s="174"/>
      <c r="W267" s="193"/>
      <c r="X267" s="175"/>
      <c r="Y267" s="193"/>
      <c r="Z267" s="175"/>
    </row>
    <row r="268" spans="22:26" ht="12.75">
      <c r="V268" s="174"/>
      <c r="W268" s="193"/>
      <c r="X268" s="175"/>
      <c r="Y268" s="193"/>
      <c r="Z268" s="175"/>
    </row>
    <row r="269" spans="22:26" ht="12.75">
      <c r="V269" s="174"/>
      <c r="W269" s="193"/>
      <c r="X269" s="175"/>
      <c r="Y269" s="193"/>
      <c r="Z269" s="175"/>
    </row>
    <row r="270" spans="22:26" ht="12.75">
      <c r="V270" s="174"/>
      <c r="W270" s="193"/>
      <c r="X270" s="175"/>
      <c r="Y270" s="193"/>
      <c r="Z270" s="175"/>
    </row>
    <row r="271" spans="22:26" ht="12.75">
      <c r="V271" s="174"/>
      <c r="W271" s="193"/>
      <c r="X271" s="175"/>
      <c r="Y271" s="193"/>
      <c r="Z271" s="175"/>
    </row>
    <row r="272" spans="22:26" ht="12.75">
      <c r="V272" s="174"/>
      <c r="W272" s="193"/>
      <c r="X272" s="175"/>
      <c r="Y272" s="193"/>
      <c r="Z272" s="175"/>
    </row>
    <row r="273" spans="22:26" ht="12.75">
      <c r="V273" s="174"/>
      <c r="W273" s="193"/>
      <c r="X273" s="175"/>
      <c r="Y273" s="193"/>
      <c r="Z273" s="175"/>
    </row>
    <row r="274" spans="22:26" ht="12.75">
      <c r="V274" s="174"/>
      <c r="W274" s="193"/>
      <c r="X274" s="175"/>
      <c r="Y274" s="193"/>
      <c r="Z274" s="175"/>
    </row>
    <row r="275" spans="22:26" ht="12.75">
      <c r="V275" s="174"/>
      <c r="W275" s="193"/>
      <c r="X275" s="175"/>
      <c r="Y275" s="193"/>
      <c r="Z275" s="175"/>
    </row>
    <row r="276" spans="22:26" ht="12.75">
      <c r="V276" s="174"/>
      <c r="W276" s="193"/>
      <c r="X276" s="175"/>
      <c r="Y276" s="193"/>
      <c r="Z276" s="175"/>
    </row>
    <row r="277" spans="22:26" ht="12.75">
      <c r="V277" s="174"/>
      <c r="W277" s="193"/>
      <c r="X277" s="175"/>
      <c r="Y277" s="193"/>
      <c r="Z277" s="175"/>
    </row>
    <row r="278" spans="22:26" ht="12.75">
      <c r="V278" s="174"/>
      <c r="W278" s="193"/>
      <c r="X278" s="175"/>
      <c r="Y278" s="193"/>
      <c r="Z278" s="175"/>
    </row>
    <row r="279" spans="22:26" ht="12.75">
      <c r="V279" s="174"/>
      <c r="W279" s="192"/>
      <c r="X279" s="175"/>
      <c r="Y279" s="193"/>
      <c r="Z279" s="175"/>
    </row>
    <row r="280" spans="22:26" ht="12.75">
      <c r="V280" s="174"/>
      <c r="W280" s="192"/>
      <c r="X280" s="175"/>
      <c r="Y280" s="193"/>
      <c r="Z280" s="175"/>
    </row>
    <row r="281" spans="22:26" ht="12.75">
      <c r="V281" s="174"/>
      <c r="W281" s="192"/>
      <c r="X281" s="175"/>
      <c r="Y281" s="193"/>
      <c r="Z281" s="175"/>
    </row>
    <row r="282" spans="22:26" ht="12.75">
      <c r="V282" s="174"/>
      <c r="W282" s="192"/>
      <c r="X282" s="175"/>
      <c r="Y282" s="193"/>
      <c r="Z282" s="175"/>
    </row>
    <row r="283" spans="22:26" ht="12.75">
      <c r="V283" s="174"/>
      <c r="W283" s="192"/>
      <c r="X283" s="175"/>
      <c r="Y283" s="193"/>
      <c r="Z283" s="175"/>
    </row>
    <row r="284" spans="22:26" ht="12.75">
      <c r="V284" s="174"/>
      <c r="W284" s="192"/>
      <c r="X284" s="175"/>
      <c r="Y284" s="193"/>
      <c r="Z284" s="175"/>
    </row>
    <row r="285" spans="22:26" ht="12.75">
      <c r="V285" s="174"/>
      <c r="W285" s="192"/>
      <c r="X285" s="175"/>
      <c r="Y285" s="193"/>
      <c r="Z285" s="175"/>
    </row>
    <row r="286" spans="22:26" ht="12.75">
      <c r="V286" s="174"/>
      <c r="W286" s="192"/>
      <c r="X286" s="175"/>
      <c r="Y286" s="193"/>
      <c r="Z286" s="175"/>
    </row>
    <row r="287" spans="22:26" ht="12.75">
      <c r="V287" s="174"/>
      <c r="W287" s="193"/>
      <c r="X287" s="175"/>
      <c r="Y287" s="193"/>
      <c r="Z287" s="175"/>
    </row>
    <row r="288" spans="22:26" ht="12.75">
      <c r="V288" s="174"/>
      <c r="W288" s="193"/>
      <c r="X288" s="175"/>
      <c r="Y288" s="193"/>
      <c r="Z288" s="175"/>
    </row>
    <row r="289" spans="22:26" ht="12.75">
      <c r="V289" s="174"/>
      <c r="W289" s="193"/>
      <c r="X289" s="175"/>
      <c r="Y289" s="193"/>
      <c r="Z289" s="175"/>
    </row>
    <row r="290" spans="22:26" ht="12.75">
      <c r="V290" s="174"/>
      <c r="W290" s="193"/>
      <c r="X290" s="194"/>
      <c r="Y290" s="193"/>
      <c r="Z290" s="175"/>
    </row>
    <row r="291" spans="22:26" ht="12.75">
      <c r="V291" s="174"/>
      <c r="W291" s="193"/>
      <c r="X291" s="175"/>
      <c r="Y291" s="193"/>
      <c r="Z291" s="175"/>
    </row>
    <row r="292" spans="22:26" ht="12.75">
      <c r="V292" s="174"/>
      <c r="W292" s="193"/>
      <c r="X292" s="175"/>
      <c r="Y292" s="193"/>
      <c r="Z292" s="175"/>
    </row>
    <row r="293" spans="22:26" ht="12.75">
      <c r="V293" s="174"/>
      <c r="W293" s="193"/>
      <c r="X293" s="175"/>
      <c r="Y293" s="193"/>
      <c r="Z293" s="175"/>
    </row>
    <row r="294" spans="22:26" ht="12.75">
      <c r="V294" s="174"/>
      <c r="W294" s="193"/>
      <c r="X294" s="194"/>
      <c r="Y294" s="193"/>
      <c r="Z294" s="175"/>
    </row>
    <row r="295" spans="22:26" ht="12.75">
      <c r="V295" s="174"/>
      <c r="W295" s="193"/>
      <c r="X295" s="194"/>
      <c r="Y295" s="193"/>
      <c r="Z295" s="175"/>
    </row>
    <row r="296" spans="22:26" ht="12.75">
      <c r="V296" s="174"/>
      <c r="W296" s="193"/>
      <c r="X296" s="194"/>
      <c r="Y296" s="193"/>
      <c r="Z296" s="175"/>
    </row>
    <row r="297" spans="22:26" ht="12.75">
      <c r="V297" s="174"/>
      <c r="W297" s="192"/>
      <c r="X297" s="175"/>
      <c r="Y297" s="193"/>
      <c r="Z297" s="193"/>
    </row>
    <row r="298" spans="22:26" ht="12.75">
      <c r="V298" s="174"/>
      <c r="W298" s="192"/>
      <c r="X298" s="175"/>
      <c r="Y298" s="193"/>
      <c r="Z298" s="193"/>
    </row>
    <row r="299" spans="22:26" ht="12.75">
      <c r="V299" s="174"/>
      <c r="W299" s="192"/>
      <c r="X299" s="175"/>
      <c r="Y299" s="193"/>
      <c r="Z299" s="175"/>
    </row>
    <row r="300" spans="22:26" ht="12.75">
      <c r="V300" s="174"/>
      <c r="W300" s="192"/>
      <c r="X300" s="175"/>
      <c r="Y300" s="193"/>
      <c r="Z300" s="175"/>
    </row>
    <row r="301" spans="22:26" ht="12.75">
      <c r="V301" s="174"/>
      <c r="W301" s="192"/>
      <c r="X301" s="175"/>
      <c r="Y301" s="193"/>
      <c r="Z301" s="175"/>
    </row>
    <row r="302" spans="22:26" ht="12.75">
      <c r="V302" s="174"/>
      <c r="W302" s="192"/>
      <c r="X302" s="175"/>
      <c r="Y302" s="193"/>
      <c r="Z302" s="175"/>
    </row>
    <row r="303" spans="22:26" ht="12.75">
      <c r="V303" s="174"/>
      <c r="W303" s="192"/>
      <c r="X303" s="175"/>
      <c r="Y303" s="193"/>
      <c r="Z303" s="175"/>
    </row>
    <row r="304" spans="22:26" ht="12.75">
      <c r="V304" s="174"/>
      <c r="W304" s="192"/>
      <c r="X304" s="175"/>
      <c r="Y304" s="193"/>
      <c r="Z304" s="175"/>
    </row>
    <row r="305" spans="22:26" ht="12.75">
      <c r="V305" s="174"/>
      <c r="W305" s="192"/>
      <c r="X305" s="175"/>
      <c r="Y305" s="193"/>
      <c r="Z305" s="175"/>
    </row>
    <row r="306" spans="22:26" ht="12.75">
      <c r="V306" s="174"/>
      <c r="W306" s="192"/>
      <c r="X306" s="175"/>
      <c r="Y306" s="193"/>
      <c r="Z306" s="175"/>
    </row>
    <row r="307" spans="22:26" ht="12.75">
      <c r="V307" s="174"/>
      <c r="W307" s="192"/>
      <c r="X307" s="175"/>
      <c r="Y307" s="193"/>
      <c r="Z307" s="175"/>
    </row>
    <row r="308" spans="22:26" ht="12.75">
      <c r="V308" s="174"/>
      <c r="W308" s="192"/>
      <c r="X308" s="175"/>
      <c r="Y308" s="193"/>
      <c r="Z308" s="175"/>
    </row>
    <row r="309" spans="22:26" ht="12.75">
      <c r="V309" s="174"/>
      <c r="W309" s="192"/>
      <c r="X309" s="175"/>
      <c r="Y309" s="193"/>
      <c r="Z309" s="175"/>
    </row>
    <row r="310" spans="22:26" ht="12.75">
      <c r="V310" s="174"/>
      <c r="W310" s="192"/>
      <c r="X310" s="175"/>
      <c r="Y310" s="193"/>
      <c r="Z310" s="175"/>
    </row>
    <row r="311" spans="22:26" ht="12.75">
      <c r="V311" s="174"/>
      <c r="W311" s="192"/>
      <c r="X311" s="175"/>
      <c r="Y311" s="193"/>
      <c r="Z311" s="175"/>
    </row>
    <row r="312" spans="22:26" ht="12.75">
      <c r="V312" s="174"/>
      <c r="W312" s="192"/>
      <c r="X312" s="175"/>
      <c r="Y312" s="193"/>
      <c r="Z312" s="175"/>
    </row>
    <row r="313" spans="22:26" ht="12.75">
      <c r="V313" s="174"/>
      <c r="W313" s="192"/>
      <c r="X313" s="175"/>
      <c r="Y313" s="193"/>
      <c r="Z313" s="175"/>
    </row>
    <row r="314" spans="22:26" ht="12.75">
      <c r="V314" s="174"/>
      <c r="W314" s="192"/>
      <c r="X314" s="175"/>
      <c r="Y314" s="193"/>
      <c r="Z314" s="175"/>
    </row>
    <row r="315" spans="22:26" ht="12.75">
      <c r="V315" s="174"/>
      <c r="W315" s="192"/>
      <c r="X315" s="175"/>
      <c r="Y315" s="193"/>
      <c r="Z315" s="175"/>
    </row>
    <row r="316" spans="22:26" ht="12.75">
      <c r="V316" s="174"/>
      <c r="W316" s="193"/>
      <c r="X316" s="175"/>
      <c r="Y316" s="193"/>
      <c r="Z316" s="175"/>
    </row>
    <row r="317" spans="22:26" ht="12.75">
      <c r="V317" s="174"/>
      <c r="W317" s="193"/>
      <c r="X317" s="175"/>
      <c r="Y317" s="193"/>
      <c r="Z317" s="175"/>
    </row>
    <row r="318" spans="22:26" ht="12.75">
      <c r="V318" s="174"/>
      <c r="W318" s="193"/>
      <c r="X318" s="175"/>
      <c r="Y318" s="193"/>
      <c r="Z318" s="175"/>
    </row>
    <row r="319" spans="22:26" ht="12.75">
      <c r="V319" s="174"/>
      <c r="W319" s="193"/>
      <c r="X319" s="175"/>
      <c r="Y319" s="193"/>
      <c r="Z319" s="175"/>
    </row>
    <row r="320" spans="22:26" ht="12.75">
      <c r="V320" s="174"/>
      <c r="W320" s="193"/>
      <c r="X320" s="175"/>
      <c r="Y320" s="193"/>
      <c r="Z320" s="175"/>
    </row>
    <row r="321" spans="22:26" ht="12.75">
      <c r="V321" s="174"/>
      <c r="W321" s="193"/>
      <c r="X321" s="175"/>
      <c r="Y321" s="193"/>
      <c r="Z321" s="175"/>
    </row>
    <row r="322" spans="22:26" ht="12.75">
      <c r="V322" s="174"/>
      <c r="W322" s="193"/>
      <c r="X322" s="175"/>
      <c r="Y322" s="193"/>
      <c r="Z322" s="175"/>
    </row>
    <row r="323" spans="22:26" ht="12.75">
      <c r="V323" s="174"/>
      <c r="W323" s="193"/>
      <c r="X323" s="175"/>
      <c r="Y323" s="193"/>
      <c r="Z323" s="175"/>
    </row>
    <row r="324" spans="22:26" ht="12.75">
      <c r="V324" s="174"/>
      <c r="W324" s="193"/>
      <c r="X324" s="175"/>
      <c r="Y324" s="193"/>
      <c r="Z324" s="175"/>
    </row>
    <row r="325" spans="22:26" ht="12.75">
      <c r="V325" s="174"/>
      <c r="W325" s="192"/>
      <c r="X325" s="175"/>
      <c r="Y325" s="192"/>
      <c r="Z325" s="175"/>
    </row>
    <row r="326" spans="22:26" ht="12.75">
      <c r="V326" s="174"/>
      <c r="W326" s="192"/>
      <c r="X326" s="175"/>
      <c r="Y326" s="192"/>
      <c r="Z326" s="175"/>
    </row>
    <row r="327" spans="22:26" ht="12.75">
      <c r="V327" s="174"/>
      <c r="W327" s="192"/>
      <c r="X327" s="175"/>
      <c r="Y327" s="192"/>
      <c r="Z327" s="175"/>
    </row>
    <row r="328" spans="22:26" ht="12.75">
      <c r="V328" s="174"/>
      <c r="W328" s="192"/>
      <c r="X328" s="175"/>
      <c r="Y328" s="192"/>
      <c r="Z328" s="175"/>
    </row>
    <row r="329" spans="22:26" ht="12.75">
      <c r="V329" s="174"/>
      <c r="W329" s="192"/>
      <c r="X329" s="175"/>
      <c r="Y329" s="192"/>
      <c r="Z329" s="175"/>
    </row>
    <row r="330" spans="22:26" ht="12.75">
      <c r="V330" s="174"/>
      <c r="W330" s="192"/>
      <c r="X330" s="175"/>
      <c r="Y330" s="192"/>
      <c r="Z330" s="175"/>
    </row>
    <row r="331" spans="22:26" ht="12.75">
      <c r="V331" s="174"/>
      <c r="W331" s="192"/>
      <c r="X331" s="175"/>
      <c r="Y331" s="192"/>
      <c r="Z331" s="175"/>
    </row>
    <row r="332" spans="22:26" ht="12.75">
      <c r="V332" s="174"/>
      <c r="W332" s="192"/>
      <c r="X332" s="175"/>
      <c r="Y332" s="192"/>
      <c r="Z332" s="175"/>
    </row>
    <row r="333" spans="22:26" ht="12.75">
      <c r="V333" s="174"/>
      <c r="W333" s="192"/>
      <c r="X333" s="175"/>
      <c r="Y333" s="192"/>
      <c r="Z333" s="175"/>
    </row>
    <row r="334" spans="22:26" ht="12.75">
      <c r="V334" s="174"/>
      <c r="W334" s="193"/>
      <c r="X334" s="175"/>
      <c r="Y334" s="192"/>
      <c r="Z334" s="175"/>
    </row>
    <row r="335" spans="22:26" ht="12.75">
      <c r="V335" s="174"/>
      <c r="W335" s="193"/>
      <c r="X335" s="175"/>
      <c r="Y335" s="193"/>
      <c r="Z335" s="175"/>
    </row>
    <row r="336" spans="22:26" ht="12.75">
      <c r="V336" s="173"/>
      <c r="W336" s="173"/>
      <c r="X336" s="173"/>
      <c r="Y336" s="173"/>
      <c r="Z336" s="173"/>
    </row>
    <row r="337" spans="22:26" ht="12.75">
      <c r="V337" s="173"/>
      <c r="W337" s="173"/>
      <c r="X337" s="173"/>
      <c r="Y337" s="173"/>
      <c r="Z337" s="173"/>
    </row>
    <row r="338" spans="22:26" ht="12.75">
      <c r="V338" s="173"/>
      <c r="W338" s="173"/>
      <c r="X338" s="173"/>
      <c r="Y338" s="173"/>
      <c r="Z338" s="173"/>
    </row>
    <row r="339" spans="22:26" ht="12.75">
      <c r="V339" s="173"/>
      <c r="W339" s="173"/>
      <c r="X339" s="173"/>
      <c r="Y339" s="173"/>
      <c r="Z339" s="173"/>
    </row>
    <row r="340" spans="22:26" ht="12.75">
      <c r="V340" s="173"/>
      <c r="W340" s="173"/>
      <c r="X340" s="173"/>
      <c r="Y340" s="173"/>
      <c r="Z340" s="173"/>
    </row>
    <row r="341" spans="22:26" ht="12.75">
      <c r="V341" s="173"/>
      <c r="W341" s="173"/>
      <c r="X341" s="173"/>
      <c r="Y341" s="173"/>
      <c r="Z341" s="173"/>
    </row>
    <row r="342" spans="22:26" ht="12.75">
      <c r="V342" s="173"/>
      <c r="W342" s="174"/>
      <c r="X342" s="174"/>
      <c r="Y342" s="174"/>
      <c r="Z342" s="174"/>
    </row>
    <row r="343" spans="22:26" ht="12.75">
      <c r="V343" s="173"/>
      <c r="W343" s="174"/>
      <c r="X343" s="174"/>
      <c r="Y343" s="174"/>
      <c r="Z343" s="174"/>
    </row>
    <row r="344" spans="22:26" ht="12.75">
      <c r="V344" s="173"/>
      <c r="W344" s="173"/>
      <c r="X344" s="173"/>
      <c r="Y344" s="173"/>
      <c r="Z344" s="173"/>
    </row>
    <row r="345" spans="22:26" ht="12.75">
      <c r="V345" s="173"/>
      <c r="W345" s="173"/>
      <c r="X345" s="173"/>
      <c r="Y345" s="173"/>
      <c r="Z345" s="173"/>
    </row>
    <row r="346" spans="22:26" ht="12.75">
      <c r="V346" s="173"/>
      <c r="W346" s="174"/>
      <c r="X346" s="174"/>
      <c r="Y346" s="174"/>
      <c r="Z346" s="174"/>
    </row>
    <row r="347" spans="22:26" ht="12.75">
      <c r="V347" s="173"/>
      <c r="W347" s="173"/>
      <c r="X347" s="173"/>
      <c r="Y347" s="173"/>
      <c r="Z347" s="173"/>
    </row>
    <row r="348" spans="22:26" ht="12.75">
      <c r="V348" s="173"/>
      <c r="W348" s="173"/>
      <c r="X348" s="173"/>
      <c r="Y348" s="173"/>
      <c r="Z348" s="173"/>
    </row>
    <row r="349" spans="22:26" ht="12.75">
      <c r="V349" s="173"/>
      <c r="W349" s="173"/>
      <c r="X349" s="173"/>
      <c r="Y349" s="173"/>
      <c r="Z349" s="173"/>
    </row>
    <row r="350" spans="22:26" ht="12.75">
      <c r="V350" s="173"/>
      <c r="W350" s="173"/>
      <c r="X350" s="173"/>
      <c r="Y350" s="173"/>
      <c r="Z350" s="173"/>
    </row>
    <row r="351" spans="22:26" ht="12.75">
      <c r="V351" s="173"/>
      <c r="W351" s="173"/>
      <c r="X351" s="173"/>
      <c r="Y351" s="173"/>
      <c r="Z351" s="173"/>
    </row>
    <row r="352" spans="22:26" ht="12.75">
      <c r="V352" s="173"/>
      <c r="W352" s="174"/>
      <c r="X352" s="174"/>
      <c r="Y352" s="174"/>
      <c r="Z352" s="174"/>
    </row>
    <row r="353" spans="22:26" ht="12.75">
      <c r="V353" s="173"/>
      <c r="W353" s="173"/>
      <c r="X353" s="173"/>
      <c r="Y353" s="173"/>
      <c r="Z353" s="173"/>
    </row>
    <row r="354" spans="22:26" ht="12.75">
      <c r="V354" s="173"/>
      <c r="W354" s="173"/>
      <c r="X354" s="173"/>
      <c r="Y354" s="173"/>
      <c r="Z354" s="173"/>
    </row>
    <row r="355" spans="22:26" ht="12.75">
      <c r="V355" s="173"/>
      <c r="W355" s="173"/>
      <c r="X355" s="173"/>
      <c r="Y355" s="173"/>
      <c r="Z355" s="173"/>
    </row>
    <row r="356" spans="22:26" ht="12.75">
      <c r="V356" s="173"/>
      <c r="W356" s="173"/>
      <c r="X356" s="173"/>
      <c r="Y356" s="173"/>
      <c r="Z356" s="173"/>
    </row>
    <row r="357" spans="22:26" ht="12.75">
      <c r="V357" s="173"/>
      <c r="W357" s="173"/>
      <c r="X357" s="173"/>
      <c r="Y357" s="173"/>
      <c r="Z357" s="173"/>
    </row>
    <row r="358" spans="22:26" ht="12.75">
      <c r="V358" s="173"/>
      <c r="W358" s="173"/>
      <c r="X358" s="173"/>
      <c r="Y358" s="173"/>
      <c r="Z358" s="173"/>
    </row>
    <row r="359" spans="22:26" ht="12.75">
      <c r="V359" s="173"/>
      <c r="W359" s="173"/>
      <c r="X359" s="173"/>
      <c r="Y359" s="173"/>
      <c r="Z359" s="173"/>
    </row>
    <row r="360" spans="22:26" ht="12.75">
      <c r="V360" s="173"/>
      <c r="W360" s="173"/>
      <c r="X360" s="173"/>
      <c r="Y360" s="173"/>
      <c r="Z360" s="173"/>
    </row>
    <row r="361" spans="22:26" ht="12.75">
      <c r="V361" s="173"/>
      <c r="W361" s="173"/>
      <c r="X361" s="173"/>
      <c r="Y361" s="173"/>
      <c r="Z361" s="173"/>
    </row>
    <row r="362" spans="22:26" ht="12.75">
      <c r="V362" s="173"/>
      <c r="W362" s="173"/>
      <c r="X362" s="173"/>
      <c r="Y362" s="173"/>
      <c r="Z362" s="173"/>
    </row>
    <row r="363" spans="22:26" ht="12.75">
      <c r="V363" s="173"/>
      <c r="W363" s="173"/>
      <c r="X363" s="173"/>
      <c r="Y363" s="173"/>
      <c r="Z363" s="173"/>
    </row>
    <row r="364" spans="22:26" ht="12.75">
      <c r="V364" s="173"/>
      <c r="W364" s="173"/>
      <c r="X364" s="173"/>
      <c r="Y364" s="173"/>
      <c r="Z364" s="173"/>
    </row>
    <row r="365" spans="22:26" ht="12.75">
      <c r="V365" s="173"/>
      <c r="W365" s="173"/>
      <c r="X365" s="173"/>
      <c r="Y365" s="173"/>
      <c r="Z365" s="173"/>
    </row>
    <row r="366" spans="22:26" ht="12.75">
      <c r="V366" s="173"/>
      <c r="W366" s="173"/>
      <c r="X366" s="173"/>
      <c r="Y366" s="173"/>
      <c r="Z366" s="173"/>
    </row>
    <row r="367" spans="22:26" ht="12.75">
      <c r="V367" s="173"/>
      <c r="W367" s="173"/>
      <c r="X367" s="173"/>
      <c r="Y367" s="173"/>
      <c r="Z367" s="173"/>
    </row>
    <row r="368" spans="22:26" ht="12.75">
      <c r="V368" s="173"/>
      <c r="W368" s="173"/>
      <c r="X368" s="173"/>
      <c r="Y368" s="173"/>
      <c r="Z368" s="173"/>
    </row>
    <row r="369" spans="22:26" ht="12.75">
      <c r="V369" s="173"/>
      <c r="W369" s="174"/>
      <c r="X369" s="175"/>
      <c r="Y369" s="175"/>
      <c r="Z369" s="175"/>
    </row>
    <row r="370" spans="22:26" ht="12.75">
      <c r="V370" s="173"/>
      <c r="W370" s="174"/>
      <c r="X370" s="175"/>
      <c r="Y370" s="175"/>
      <c r="Z370" s="175"/>
    </row>
    <row r="371" spans="22:26" ht="12.75">
      <c r="V371" s="173"/>
      <c r="W371" s="174"/>
      <c r="X371" s="175"/>
      <c r="Y371" s="175"/>
      <c r="Z371" s="175"/>
    </row>
    <row r="372" spans="22:26" ht="12.75">
      <c r="V372" s="173"/>
      <c r="W372" s="174"/>
      <c r="X372" s="174"/>
      <c r="Y372" s="174"/>
      <c r="Z372" s="174"/>
    </row>
    <row r="373" spans="22:26" ht="12.75">
      <c r="V373" s="173"/>
      <c r="W373" s="173"/>
      <c r="X373" s="173"/>
      <c r="Y373" s="173"/>
      <c r="Z373" s="173"/>
    </row>
    <row r="374" spans="22:26" ht="12.75">
      <c r="V374" s="173"/>
      <c r="W374" s="173"/>
      <c r="X374" s="173"/>
      <c r="Y374" s="173"/>
      <c r="Z374" s="173"/>
    </row>
    <row r="375" spans="22:26" ht="12.75">
      <c r="V375" s="173"/>
      <c r="W375" s="173"/>
      <c r="X375" s="173"/>
      <c r="Y375" s="173"/>
      <c r="Z375" s="173"/>
    </row>
    <row r="376" spans="22:26" ht="12.75">
      <c r="V376" s="173"/>
      <c r="W376" s="173"/>
      <c r="X376" s="173"/>
      <c r="Y376" s="173"/>
      <c r="Z376" s="173"/>
    </row>
    <row r="377" spans="22:26" ht="12.75">
      <c r="V377" s="173"/>
      <c r="W377" s="173"/>
      <c r="X377" s="173"/>
      <c r="Y377" s="173"/>
      <c r="Z377" s="173"/>
    </row>
    <row r="378" spans="22:26" ht="12.75">
      <c r="V378" s="173"/>
      <c r="W378" s="173"/>
      <c r="X378" s="173"/>
      <c r="Y378" s="173"/>
      <c r="Z378" s="173"/>
    </row>
    <row r="379" spans="22:26" ht="12.75">
      <c r="V379" s="173"/>
      <c r="W379" s="173"/>
      <c r="X379" s="173"/>
      <c r="Y379" s="173"/>
      <c r="Z379" s="173"/>
    </row>
  </sheetData>
  <sheetProtection sheet="1" objects="1" scenarios="1"/>
  <dataValidations count="9">
    <dataValidation type="list" allowBlank="1" showInputMessage="1" showErrorMessage="1" sqref="C10">
      <formula1>$K$3:$K$6</formula1>
    </dataValidation>
    <dataValidation type="list" allowBlank="1" showInputMessage="1" showErrorMessage="1" prompt="User may either select desired size from pick box or type in the size designation.  Note:  input is not case sensitive." sqref="AD7">
      <formula1>$V$5:$V$379</formula1>
    </dataValidation>
    <dataValidation type="list" allowBlank="1" showInputMessage="1" showErrorMessage="1" prompt="User may either select desired size from pick box or type in the size designation.  Note:  input is not case sensitive." sqref="AD10">
      <formula1>#REF!</formula1>
    </dataValidation>
    <dataValidation type="list" allowBlank="1" showInputMessage="1" showErrorMessage="1" prompt="User may either select desired size from pick box or type in the size designation.  Note:  input is not case sensitive." sqref="AD16">
      <formula1>#REF!</formula1>
    </dataValidation>
    <dataValidation type="list" allowBlank="1" showInputMessage="1" showErrorMessage="1" prompt="User may either select desired size from pick box or type in the size designation.  Note:  input is not case sensitive." sqref="AD13">
      <formula1>#REF!</formula1>
    </dataValidation>
    <dataValidation type="list" allowBlank="1" showInputMessage="1" showErrorMessage="1" prompt="User may either select desired size from pick box or type in the size designation.  Note:  input is not case sensitive." sqref="AD19">
      <formula1>#REF!</formula1>
    </dataValidation>
    <dataValidation type="decimal" operator="greaterThanOrEqual" allowBlank="1" showInputMessage="1" showErrorMessage="1" sqref="C13">
      <formula1>0</formula1>
    </dataValidation>
    <dataValidation type="list" allowBlank="1" showInputMessage="1" showErrorMessage="1" sqref="C9">
      <formula1>$V$5:$V$74</formula1>
    </dataValidation>
    <dataValidation type="list" operator="greaterThanOrEqual" allowBlank="1" showInputMessage="1" showErrorMessage="1" prompt="&quot;ti&quot; is the nominal ice thickness due to freezing rain at a height of 33 ft. (10 m) from Figures 10-2 through 10.6 in inches (mm)." sqref="C11">
      <formula1>$K$7:$K$13</formula1>
    </dataValidation>
  </dataValidations>
  <printOptions/>
  <pageMargins left="1" right="0.5" top="1" bottom="1" header="0.5" footer="0.5"/>
  <pageSetup horizontalDpi="600" verticalDpi="600" orientation="portrait" scale="91" r:id="rId4"/>
  <headerFooter alignWithMargins="0">
    <oddHeader>&amp;R"ASCE710&amp;"Tahoma,Regular"I&amp;"Arial,Regular".xls" Program
Version 1.0</oddHeader>
    <oddFooter>&amp;C&amp;P of &amp;N&amp;R&amp;D  &amp;T</oddFooter>
  </headerFooter>
  <drawing r:id="rId3"/>
  <legacyDrawing r:id="rId2"/>
</worksheet>
</file>

<file path=xl/worksheets/sheet4.xml><?xml version="1.0" encoding="utf-8"?>
<worksheet xmlns="http://schemas.openxmlformats.org/spreadsheetml/2006/main" xmlns:r="http://schemas.openxmlformats.org/officeDocument/2006/relationships">
  <dimension ref="A1:AF379"/>
  <sheetViews>
    <sheetView workbookViewId="0" topLeftCell="A1">
      <selection activeCell="A1" sqref="A1"/>
    </sheetView>
  </sheetViews>
  <sheetFormatPr defaultColWidth="9.140625" defaultRowHeight="12.75"/>
  <cols>
    <col min="1" max="1" width="13.7109375" style="36" customWidth="1"/>
    <col min="2" max="2" width="12.140625" style="36" customWidth="1"/>
    <col min="3" max="3" width="10.8515625" style="36" customWidth="1"/>
    <col min="4" max="4" width="6.7109375" style="36" customWidth="1"/>
    <col min="5" max="5" width="7.57421875" style="36" customWidth="1"/>
    <col min="6" max="6" width="11.421875" style="36" customWidth="1"/>
    <col min="7" max="7" width="10.421875" style="36" customWidth="1"/>
    <col min="8" max="8" width="9.8515625" style="36" customWidth="1"/>
    <col min="9" max="9" width="12.7109375" style="36" customWidth="1"/>
    <col min="10" max="10" width="9.140625" style="36" hidden="1" customWidth="1"/>
    <col min="11" max="11" width="11.7109375" style="36" hidden="1" customWidth="1"/>
    <col min="12" max="21" width="9.140625" style="36" hidden="1" customWidth="1"/>
    <col min="22" max="22" width="12.7109375" style="36" hidden="1" customWidth="1"/>
    <col min="23" max="27" width="9.140625" style="36" hidden="1" customWidth="1"/>
    <col min="28" max="29" width="9.140625" style="36" customWidth="1"/>
    <col min="30" max="30" width="16.7109375" style="36" customWidth="1"/>
    <col min="31" max="16384" width="9.140625" style="36" customWidth="1"/>
  </cols>
  <sheetData>
    <row r="1" spans="1:28" ht="15.75">
      <c r="A1" s="13" t="s">
        <v>157</v>
      </c>
      <c r="B1" s="38"/>
      <c r="C1" s="15"/>
      <c r="D1" s="15"/>
      <c r="E1" s="15"/>
      <c r="F1" s="15"/>
      <c r="G1" s="14"/>
      <c r="H1" s="14"/>
      <c r="I1" s="16"/>
      <c r="J1" s="39"/>
      <c r="K1" s="40"/>
      <c r="L1" s="41"/>
      <c r="M1" s="42" t="s">
        <v>156</v>
      </c>
      <c r="N1" s="40"/>
      <c r="O1" s="40"/>
      <c r="P1" s="40"/>
      <c r="Q1" s="40"/>
      <c r="R1" s="40"/>
      <c r="S1" s="40"/>
      <c r="T1" s="40"/>
      <c r="V1" s="43"/>
      <c r="AB1" s="111" t="s">
        <v>1523</v>
      </c>
    </row>
    <row r="2" spans="1:22" ht="12.75" customHeight="1">
      <c r="A2" s="18" t="s">
        <v>1528</v>
      </c>
      <c r="B2" s="44"/>
      <c r="C2" s="19"/>
      <c r="D2" s="19"/>
      <c r="E2" s="19"/>
      <c r="F2" s="19"/>
      <c r="G2" s="19"/>
      <c r="H2" s="19"/>
      <c r="I2" s="45"/>
      <c r="J2" s="46"/>
      <c r="K2" s="40"/>
      <c r="L2" s="40"/>
      <c r="M2" s="40"/>
      <c r="N2" s="40"/>
      <c r="O2" s="40"/>
      <c r="P2" s="40"/>
      <c r="Q2" s="40"/>
      <c r="R2" s="40"/>
      <c r="S2" s="57"/>
      <c r="T2" s="57"/>
      <c r="U2" s="66"/>
      <c r="V2" s="43"/>
    </row>
    <row r="3" spans="1:26" ht="12.75" customHeight="1">
      <c r="A3" s="20" t="s">
        <v>1502</v>
      </c>
      <c r="B3" s="48"/>
      <c r="C3" s="48"/>
      <c r="D3" s="48"/>
      <c r="E3" s="48"/>
      <c r="F3" s="48"/>
      <c r="G3" s="48"/>
      <c r="H3" s="48"/>
      <c r="I3" s="49"/>
      <c r="J3" s="40"/>
      <c r="K3" s="50" t="s">
        <v>145</v>
      </c>
      <c r="M3" s="51" t="s">
        <v>163</v>
      </c>
      <c r="N3" s="73">
        <f>IF($C$10="I",0.8,IF($C$10="II",1,IF($C$10="III",1.25,IF($C$10="IV",1.25))))</f>
        <v>1</v>
      </c>
      <c r="O3" s="52"/>
      <c r="P3" s="130" t="s">
        <v>1530</v>
      </c>
      <c r="V3" s="138" t="s">
        <v>2</v>
      </c>
      <c r="W3" s="139"/>
      <c r="X3" s="139"/>
      <c r="Y3" s="139"/>
      <c r="Z3" s="140"/>
    </row>
    <row r="4" spans="1:26" ht="12.75" customHeight="1">
      <c r="A4" s="37" t="s">
        <v>141</v>
      </c>
      <c r="B4" s="2"/>
      <c r="C4" s="3"/>
      <c r="D4" s="4"/>
      <c r="E4" s="5"/>
      <c r="F4" s="112" t="s">
        <v>150</v>
      </c>
      <c r="G4" s="6"/>
      <c r="H4" s="8"/>
      <c r="I4" s="9"/>
      <c r="J4" s="57"/>
      <c r="K4" s="50" t="s">
        <v>146</v>
      </c>
      <c r="L4" s="41"/>
      <c r="M4" s="66" t="s">
        <v>161</v>
      </c>
      <c r="N4" s="135">
        <f>IF(AND($C$13&gt;0,$C$13&lt;=900),($C$13/33)^(0.1),IF($C$13&gt;900,1.4))</f>
        <v>1.0219686721046701</v>
      </c>
      <c r="O4" s="62"/>
      <c r="P4" s="83" t="s">
        <v>140</v>
      </c>
      <c r="Q4" s="54"/>
      <c r="R4" s="55"/>
      <c r="S4" s="55"/>
      <c r="T4" s="55"/>
      <c r="U4" s="56"/>
      <c r="V4" s="171" t="s">
        <v>169</v>
      </c>
      <c r="W4" s="171" t="s">
        <v>170</v>
      </c>
      <c r="X4" s="171" t="s">
        <v>194</v>
      </c>
      <c r="Y4" s="171" t="s">
        <v>171</v>
      </c>
      <c r="Z4" s="171" t="s">
        <v>195</v>
      </c>
    </row>
    <row r="5" spans="1:26" ht="12.75" customHeight="1">
      <c r="A5" s="59" t="s">
        <v>149</v>
      </c>
      <c r="B5" s="6"/>
      <c r="C5" s="7" t="s">
        <v>142</v>
      </c>
      <c r="D5" s="11"/>
      <c r="E5" s="12"/>
      <c r="F5" s="22" t="s">
        <v>152</v>
      </c>
      <c r="G5" s="125"/>
      <c r="H5" s="60" t="s">
        <v>151</v>
      </c>
      <c r="I5" s="10"/>
      <c r="J5" s="57"/>
      <c r="K5" s="50" t="s">
        <v>147</v>
      </c>
      <c r="L5" s="58"/>
      <c r="M5" s="66" t="s">
        <v>162</v>
      </c>
      <c r="N5" s="136">
        <f>2*$C$11*$N$3*$N$4*($C$12)^(0.35)</f>
        <v>0.5109843360523351</v>
      </c>
      <c r="O5" s="52" t="s">
        <v>158</v>
      </c>
      <c r="P5" s="83" t="s">
        <v>1466</v>
      </c>
      <c r="Q5" s="40"/>
      <c r="R5" s="40"/>
      <c r="S5" s="40"/>
      <c r="T5" s="40"/>
      <c r="U5" s="57"/>
      <c r="V5" s="149" t="s">
        <v>591</v>
      </c>
      <c r="W5" s="159">
        <v>22</v>
      </c>
      <c r="X5" s="150">
        <v>1.03</v>
      </c>
      <c r="Y5" s="159">
        <v>15.9</v>
      </c>
      <c r="Z5" s="160">
        <v>1.77</v>
      </c>
    </row>
    <row r="6" spans="1:26" ht="12.75" customHeight="1">
      <c r="A6" s="35"/>
      <c r="B6" s="267"/>
      <c r="C6" s="267"/>
      <c r="D6" s="267"/>
      <c r="E6" s="267"/>
      <c r="F6" s="267"/>
      <c r="G6" s="276"/>
      <c r="H6" s="268"/>
      <c r="I6" s="277"/>
      <c r="J6" s="63"/>
      <c r="K6" s="50" t="s">
        <v>148</v>
      </c>
      <c r="L6" s="61"/>
      <c r="M6" s="51" t="s">
        <v>166</v>
      </c>
      <c r="N6" s="109">
        <f>56</f>
        <v>56</v>
      </c>
      <c r="O6" s="62" t="s">
        <v>144</v>
      </c>
      <c r="P6" s="137" t="s">
        <v>167</v>
      </c>
      <c r="Q6" s="54"/>
      <c r="R6" s="54"/>
      <c r="S6" s="62"/>
      <c r="T6" s="62"/>
      <c r="U6" s="62"/>
      <c r="V6" s="151" t="s">
        <v>592</v>
      </c>
      <c r="W6" s="161">
        <v>21.8</v>
      </c>
      <c r="X6" s="141">
        <v>0.865</v>
      </c>
      <c r="Y6" s="161">
        <v>15.8</v>
      </c>
      <c r="Z6" s="145">
        <v>1.58</v>
      </c>
    </row>
    <row r="7" spans="1:32" ht="12.75" customHeight="1">
      <c r="A7" s="33" t="s">
        <v>153</v>
      </c>
      <c r="B7" s="267"/>
      <c r="C7" s="267"/>
      <c r="D7" s="267"/>
      <c r="E7" s="267"/>
      <c r="F7" s="267"/>
      <c r="G7" s="267"/>
      <c r="H7" s="268"/>
      <c r="I7" s="269"/>
      <c r="J7" s="64"/>
      <c r="K7" s="76">
        <v>0</v>
      </c>
      <c r="L7" s="109"/>
      <c r="M7" s="61" t="s">
        <v>165</v>
      </c>
      <c r="N7" s="109">
        <f>$N$5/12*$N$6</f>
        <v>2.38459356824423</v>
      </c>
      <c r="O7" s="62" t="s">
        <v>143</v>
      </c>
      <c r="P7" s="52" t="s">
        <v>168</v>
      </c>
      <c r="Q7" s="54"/>
      <c r="R7" s="54"/>
      <c r="S7" s="62"/>
      <c r="T7" s="62"/>
      <c r="U7" s="62"/>
      <c r="V7" s="151" t="s">
        <v>593</v>
      </c>
      <c r="W7" s="161">
        <v>21.7</v>
      </c>
      <c r="X7" s="141">
        <v>0.785</v>
      </c>
      <c r="Y7" s="161">
        <v>15.8</v>
      </c>
      <c r="Z7" s="145">
        <v>1.42</v>
      </c>
      <c r="AB7" s="27"/>
      <c r="AC7" s="17"/>
      <c r="AD7" s="187"/>
      <c r="AE7" s="188"/>
      <c r="AF7" s="189"/>
    </row>
    <row r="8" spans="1:32" ht="12.75" customHeight="1">
      <c r="A8" s="32"/>
      <c r="B8" s="267"/>
      <c r="C8" s="267"/>
      <c r="D8" s="267"/>
      <c r="E8" s="267"/>
      <c r="F8" s="267"/>
      <c r="G8" s="267"/>
      <c r="H8" s="268"/>
      <c r="I8" s="278"/>
      <c r="J8" s="64"/>
      <c r="K8" s="76">
        <v>0.25</v>
      </c>
      <c r="L8" s="61"/>
      <c r="M8" s="66" t="s">
        <v>1439</v>
      </c>
      <c r="N8" s="124">
        <f>SQRT($C$22^2+$C$24^2)</f>
        <v>21.115160430363773</v>
      </c>
      <c r="O8" s="62" t="s">
        <v>158</v>
      </c>
      <c r="P8" s="67" t="s">
        <v>1440</v>
      </c>
      <c r="Q8" s="62"/>
      <c r="R8" s="54"/>
      <c r="S8" s="62"/>
      <c r="T8" s="62"/>
      <c r="U8" s="62"/>
      <c r="V8" s="151" t="s">
        <v>594</v>
      </c>
      <c r="W8" s="161">
        <v>21.5</v>
      </c>
      <c r="X8" s="141">
        <v>0.71</v>
      </c>
      <c r="Y8" s="161">
        <v>15.8</v>
      </c>
      <c r="Z8" s="145">
        <v>1.22</v>
      </c>
      <c r="AC8" s="17"/>
      <c r="AD8" s="17"/>
      <c r="AE8" s="17"/>
      <c r="AF8" s="17"/>
    </row>
    <row r="9" spans="1:32" ht="12.75" customHeight="1">
      <c r="A9" s="32"/>
      <c r="B9" s="30" t="s">
        <v>1441</v>
      </c>
      <c r="C9" s="176" t="s">
        <v>759</v>
      </c>
      <c r="D9" s="68"/>
      <c r="E9" s="27"/>
      <c r="F9" s="27"/>
      <c r="G9" s="1"/>
      <c r="H9" s="21"/>
      <c r="I9" s="108"/>
      <c r="J9" s="64"/>
      <c r="K9" s="128">
        <v>0.5</v>
      </c>
      <c r="L9" s="58"/>
      <c r="M9" s="61" t="s">
        <v>182</v>
      </c>
      <c r="N9" s="109">
        <f>PI()*$N$5*($N$8+$N$5)</f>
        <v>34.71655045755707</v>
      </c>
      <c r="O9" s="52" t="s">
        <v>183</v>
      </c>
      <c r="P9" s="53" t="s">
        <v>184</v>
      </c>
      <c r="Q9" s="54"/>
      <c r="R9" s="62"/>
      <c r="S9" s="62"/>
      <c r="T9" s="62"/>
      <c r="U9" s="62"/>
      <c r="V9" s="151" t="s">
        <v>595</v>
      </c>
      <c r="W9" s="161">
        <v>21.5</v>
      </c>
      <c r="X9" s="142">
        <v>1.79</v>
      </c>
      <c r="Y9" s="161">
        <v>16.7</v>
      </c>
      <c r="Z9" s="145">
        <v>3.23</v>
      </c>
      <c r="AC9" s="17"/>
      <c r="AD9" s="17"/>
      <c r="AE9" s="17"/>
      <c r="AF9" s="17"/>
    </row>
    <row r="10" spans="1:32" ht="12.75" customHeight="1">
      <c r="A10" s="32"/>
      <c r="B10" s="262" t="s">
        <v>1524</v>
      </c>
      <c r="C10" s="177" t="s">
        <v>146</v>
      </c>
      <c r="D10" s="68"/>
      <c r="E10" s="263" t="s">
        <v>1525</v>
      </c>
      <c r="F10" s="27"/>
      <c r="G10" s="34"/>
      <c r="H10" s="71"/>
      <c r="I10" s="24"/>
      <c r="J10" s="64"/>
      <c r="K10" s="76">
        <v>0.75</v>
      </c>
      <c r="L10" s="58"/>
      <c r="M10" s="66" t="s">
        <v>185</v>
      </c>
      <c r="N10" s="110">
        <f>($N$9/144)*$N$6</f>
        <v>13.500880733494416</v>
      </c>
      <c r="O10" s="53" t="s">
        <v>186</v>
      </c>
      <c r="P10" s="67" t="s">
        <v>187</v>
      </c>
      <c r="Q10" s="62"/>
      <c r="R10" s="40"/>
      <c r="S10" s="55"/>
      <c r="T10" s="55"/>
      <c r="U10" s="57"/>
      <c r="V10" s="151" t="s">
        <v>596</v>
      </c>
      <c r="W10" s="161">
        <v>21</v>
      </c>
      <c r="X10" s="142">
        <v>1.54</v>
      </c>
      <c r="Y10" s="161">
        <v>16.4</v>
      </c>
      <c r="Z10" s="145">
        <v>2.76</v>
      </c>
      <c r="AC10" s="17"/>
      <c r="AD10" s="187"/>
      <c r="AE10" s="188"/>
      <c r="AF10" s="189"/>
    </row>
    <row r="11" spans="1:32" ht="12.75" customHeight="1">
      <c r="A11" s="32"/>
      <c r="B11" s="69" t="s">
        <v>1464</v>
      </c>
      <c r="C11" s="127">
        <v>0.25</v>
      </c>
      <c r="D11" s="70" t="s">
        <v>158</v>
      </c>
      <c r="E11" s="27" t="s">
        <v>1527</v>
      </c>
      <c r="F11" s="27"/>
      <c r="G11" s="34"/>
      <c r="H11" s="74"/>
      <c r="I11" s="72"/>
      <c r="J11" s="64"/>
      <c r="K11" s="129">
        <v>1</v>
      </c>
      <c r="L11" s="58"/>
      <c r="M11" s="61" t="s">
        <v>193</v>
      </c>
      <c r="N11" s="82">
        <f>2*(($C$22+$N$5)+($C$24+$N$5))</f>
        <v>60.243937344209336</v>
      </c>
      <c r="O11" s="53" t="s">
        <v>158</v>
      </c>
      <c r="P11" s="53" t="s">
        <v>1471</v>
      </c>
      <c r="Q11" s="40"/>
      <c r="R11" s="40"/>
      <c r="S11" s="55"/>
      <c r="T11" s="55"/>
      <c r="U11" s="40"/>
      <c r="V11" s="151" t="s">
        <v>597</v>
      </c>
      <c r="W11" s="161">
        <v>20.6</v>
      </c>
      <c r="X11" s="142">
        <v>1.34</v>
      </c>
      <c r="Y11" s="161">
        <v>16.2</v>
      </c>
      <c r="Z11" s="145">
        <v>2.36</v>
      </c>
      <c r="AC11" s="17"/>
      <c r="AD11" s="17"/>
      <c r="AE11" s="17"/>
      <c r="AF11" s="17"/>
    </row>
    <row r="12" spans="1:32" ht="12.75" customHeight="1">
      <c r="A12" s="32"/>
      <c r="B12" s="131" t="s">
        <v>159</v>
      </c>
      <c r="C12" s="132">
        <v>1</v>
      </c>
      <c r="D12" s="68"/>
      <c r="E12" s="265" t="s">
        <v>1532</v>
      </c>
      <c r="F12" s="27"/>
      <c r="G12" s="34"/>
      <c r="H12" s="27"/>
      <c r="I12" s="72"/>
      <c r="J12" s="64"/>
      <c r="K12" s="129">
        <v>1.25</v>
      </c>
      <c r="L12" s="58"/>
      <c r="M12" s="61" t="s">
        <v>185</v>
      </c>
      <c r="N12" s="25">
        <f>($N$11/12)*$N$7</f>
        <v>11.971442126392496</v>
      </c>
      <c r="O12" s="53" t="s">
        <v>186</v>
      </c>
      <c r="P12" s="83" t="s">
        <v>1447</v>
      </c>
      <c r="Q12" s="40"/>
      <c r="R12" s="62"/>
      <c r="S12" s="55"/>
      <c r="T12" s="55"/>
      <c r="U12" s="40"/>
      <c r="V12" s="151" t="s">
        <v>598</v>
      </c>
      <c r="W12" s="161">
        <v>20.5</v>
      </c>
      <c r="X12" s="142">
        <v>1.22</v>
      </c>
      <c r="Y12" s="161">
        <v>16.1</v>
      </c>
      <c r="Z12" s="145">
        <v>2.2</v>
      </c>
      <c r="AC12" s="17"/>
      <c r="AD12" s="17"/>
      <c r="AE12" s="17"/>
      <c r="AF12" s="17"/>
    </row>
    <row r="13" spans="1:32" ht="12.75" customHeight="1">
      <c r="A13" s="32"/>
      <c r="B13" s="30" t="s">
        <v>160</v>
      </c>
      <c r="C13" s="186">
        <v>41.01</v>
      </c>
      <c r="D13" s="68" t="s">
        <v>155</v>
      </c>
      <c r="E13" s="27"/>
      <c r="F13" s="27"/>
      <c r="G13" s="74"/>
      <c r="H13" s="27"/>
      <c r="I13" s="72"/>
      <c r="J13" s="64"/>
      <c r="K13" s="129">
        <v>1.5</v>
      </c>
      <c r="L13" s="62"/>
      <c r="M13" s="61"/>
      <c r="N13" s="25"/>
      <c r="O13" s="53"/>
      <c r="P13" s="83"/>
      <c r="Q13" s="40"/>
      <c r="R13" s="62"/>
      <c r="S13" s="55"/>
      <c r="T13" s="55"/>
      <c r="U13" s="57"/>
      <c r="V13" s="151" t="s">
        <v>599</v>
      </c>
      <c r="W13" s="161">
        <v>20.3</v>
      </c>
      <c r="X13" s="142">
        <v>1.16</v>
      </c>
      <c r="Y13" s="161">
        <v>16.1</v>
      </c>
      <c r="Z13" s="145">
        <v>2.05</v>
      </c>
      <c r="AC13" s="17"/>
      <c r="AD13" s="187"/>
      <c r="AE13" s="188"/>
      <c r="AF13" s="189"/>
    </row>
    <row r="14" spans="1:32" ht="12.75" customHeight="1">
      <c r="A14" s="32"/>
      <c r="B14" s="27"/>
      <c r="C14" s="185"/>
      <c r="D14" s="68"/>
      <c r="E14" s="27"/>
      <c r="F14" s="251" t="str">
        <f>"                   bf="&amp;$C$24</f>
        <v>                   bf=17.9</v>
      </c>
      <c r="G14" s="27"/>
      <c r="H14" s="27"/>
      <c r="I14" s="72"/>
      <c r="J14" s="64"/>
      <c r="L14" s="62"/>
      <c r="M14" s="66"/>
      <c r="N14" s="82"/>
      <c r="O14" s="67"/>
      <c r="P14" s="53"/>
      <c r="Q14" s="62"/>
      <c r="R14" s="62"/>
      <c r="S14" s="62"/>
      <c r="T14" s="62"/>
      <c r="U14" s="62"/>
      <c r="V14" s="151" t="s">
        <v>600</v>
      </c>
      <c r="W14" s="161">
        <v>20.3</v>
      </c>
      <c r="X14" s="142">
        <v>1.12</v>
      </c>
      <c r="Y14" s="161">
        <v>16</v>
      </c>
      <c r="Z14" s="145">
        <v>2.01</v>
      </c>
      <c r="AC14" s="17"/>
      <c r="AD14" s="17"/>
      <c r="AE14" s="17"/>
      <c r="AF14" s="17"/>
    </row>
    <row r="15" spans="1:32" ht="12.75" customHeight="1">
      <c r="A15" s="32"/>
      <c r="G15" s="260" t="str">
        <f>"  tf="&amp;$C$25</f>
        <v>  tf=4.91</v>
      </c>
      <c r="I15" s="28"/>
      <c r="J15" s="64"/>
      <c r="K15" s="143"/>
      <c r="L15" s="62"/>
      <c r="M15" s="61"/>
      <c r="N15" s="109"/>
      <c r="O15" s="53"/>
      <c r="P15" s="53"/>
      <c r="Q15" s="40"/>
      <c r="R15" s="62"/>
      <c r="S15" s="55"/>
      <c r="T15" s="55"/>
      <c r="U15" s="57"/>
      <c r="V15" s="151" t="s">
        <v>601</v>
      </c>
      <c r="W15" s="161">
        <v>20.1</v>
      </c>
      <c r="X15" s="142">
        <v>1</v>
      </c>
      <c r="Y15" s="161">
        <v>15.9</v>
      </c>
      <c r="Z15" s="145">
        <v>1.81</v>
      </c>
      <c r="AC15" s="17"/>
      <c r="AD15" s="17"/>
      <c r="AE15" s="17"/>
      <c r="AF15" s="17"/>
    </row>
    <row r="16" spans="1:32" ht="12.75" customHeight="1">
      <c r="A16" s="32"/>
      <c r="F16" s="27"/>
      <c r="G16" s="27"/>
      <c r="H16" s="242"/>
      <c r="I16" s="28"/>
      <c r="J16" s="64"/>
      <c r="K16" s="76"/>
      <c r="L16" s="62"/>
      <c r="M16" s="66"/>
      <c r="N16" s="110"/>
      <c r="O16" s="53"/>
      <c r="P16" s="67"/>
      <c r="Q16" s="62"/>
      <c r="R16" s="62"/>
      <c r="S16" s="55"/>
      <c r="T16" s="55"/>
      <c r="U16" s="57"/>
      <c r="V16" s="151" t="s">
        <v>602</v>
      </c>
      <c r="W16" s="161">
        <v>19.9</v>
      </c>
      <c r="X16" s="141">
        <v>0.93</v>
      </c>
      <c r="Y16" s="161">
        <v>15.8</v>
      </c>
      <c r="Z16" s="145">
        <v>1.65</v>
      </c>
      <c r="AC16" s="17"/>
      <c r="AD16" s="187"/>
      <c r="AE16" s="188"/>
      <c r="AF16" s="189"/>
    </row>
    <row r="17" spans="1:32" ht="12.75" customHeight="1">
      <c r="A17" s="32"/>
      <c r="F17" s="27"/>
      <c r="G17" s="27"/>
      <c r="H17" s="27"/>
      <c r="I17" s="28"/>
      <c r="J17" s="78"/>
      <c r="K17" s="106"/>
      <c r="L17" s="73"/>
      <c r="M17" s="66"/>
      <c r="N17" s="110"/>
      <c r="O17" s="53"/>
      <c r="P17" s="67"/>
      <c r="Q17" s="62"/>
      <c r="R17" s="62"/>
      <c r="S17" s="75"/>
      <c r="T17" s="75"/>
      <c r="U17" s="57"/>
      <c r="V17" s="151" t="s">
        <v>603</v>
      </c>
      <c r="W17" s="161">
        <v>19.8</v>
      </c>
      <c r="X17" s="141">
        <v>0.83</v>
      </c>
      <c r="Y17" s="161">
        <v>15.8</v>
      </c>
      <c r="Z17" s="145">
        <v>1.58</v>
      </c>
      <c r="AC17" s="17"/>
      <c r="AD17" s="17"/>
      <c r="AE17" s="17"/>
      <c r="AF17" s="17"/>
    </row>
    <row r="18" spans="1:32" ht="12.75" customHeight="1">
      <c r="A18" s="32"/>
      <c r="F18" s="27"/>
      <c r="G18" s="27"/>
      <c r="H18" s="27"/>
      <c r="I18" s="28"/>
      <c r="J18" s="64"/>
      <c r="K18" s="134"/>
      <c r="L18" s="79"/>
      <c r="M18" s="61"/>
      <c r="N18" s="109"/>
      <c r="O18" s="53"/>
      <c r="P18" s="53"/>
      <c r="Q18" s="40"/>
      <c r="R18" s="40"/>
      <c r="S18" s="75"/>
      <c r="T18" s="75"/>
      <c r="U18" s="57"/>
      <c r="V18" s="151" t="s">
        <v>604</v>
      </c>
      <c r="W18" s="161">
        <v>19.7</v>
      </c>
      <c r="X18" s="141">
        <v>0.75</v>
      </c>
      <c r="Y18" s="161">
        <v>15.8</v>
      </c>
      <c r="Z18" s="145">
        <v>1.42</v>
      </c>
      <c r="AC18" s="17"/>
      <c r="AD18" s="17"/>
      <c r="AE18" s="17"/>
      <c r="AF18" s="17"/>
    </row>
    <row r="19" spans="1:32" ht="12.75" customHeight="1">
      <c r="A19" s="33" t="s">
        <v>154</v>
      </c>
      <c r="B19" s="27"/>
      <c r="C19" s="27"/>
      <c r="D19" s="27"/>
      <c r="F19" s="27"/>
      <c r="G19" s="27"/>
      <c r="I19" s="28"/>
      <c r="J19" s="64"/>
      <c r="K19" s="126"/>
      <c r="L19" s="126"/>
      <c r="M19" s="61"/>
      <c r="N19" s="80"/>
      <c r="O19" s="53"/>
      <c r="P19" s="53"/>
      <c r="Q19" s="81"/>
      <c r="R19" s="81"/>
      <c r="S19" s="57"/>
      <c r="T19" s="57"/>
      <c r="U19" s="81"/>
      <c r="V19" s="151" t="s">
        <v>605</v>
      </c>
      <c r="W19" s="161">
        <v>19.5</v>
      </c>
      <c r="X19" s="141">
        <v>0.65</v>
      </c>
      <c r="Y19" s="161">
        <v>15.8</v>
      </c>
      <c r="Z19" s="145">
        <v>1.22</v>
      </c>
      <c r="AC19" s="17"/>
      <c r="AD19" s="187"/>
      <c r="AE19" s="188"/>
      <c r="AF19" s="189"/>
    </row>
    <row r="20" spans="1:26" ht="12.75" customHeight="1">
      <c r="A20" s="32"/>
      <c r="B20" s="27"/>
      <c r="C20" s="27"/>
      <c r="D20" s="27"/>
      <c r="F20" s="242" t="str">
        <f>"d="&amp;$C$22</f>
        <v>d=11.2</v>
      </c>
      <c r="G20" s="250"/>
      <c r="H20" s="242" t="str">
        <f>"Dc="&amp;ROUND($C$35,2)</f>
        <v>Dc=21.12</v>
      </c>
      <c r="I20" s="28"/>
      <c r="J20" s="40"/>
      <c r="K20" s="56"/>
      <c r="L20" s="62"/>
      <c r="M20" s="61"/>
      <c r="N20" s="82"/>
      <c r="O20" s="53"/>
      <c r="P20" s="53"/>
      <c r="Q20" s="81"/>
      <c r="R20" s="81"/>
      <c r="S20" s="40"/>
      <c r="T20" s="40"/>
      <c r="U20" s="17"/>
      <c r="V20" s="151" t="s">
        <v>606</v>
      </c>
      <c r="W20" s="161">
        <v>19.3</v>
      </c>
      <c r="X20" s="141">
        <v>0.65</v>
      </c>
      <c r="Y20" s="161">
        <v>15.8</v>
      </c>
      <c r="Z20" s="145">
        <v>1.07</v>
      </c>
    </row>
    <row r="21" spans="1:26" ht="12.75" customHeight="1">
      <c r="A21" s="158" t="str">
        <f>"Member Properties for "&amp;$C$9&amp;":"</f>
        <v>Member Properties for WT7X365:</v>
      </c>
      <c r="B21" s="27"/>
      <c r="C21" s="27"/>
      <c r="D21" s="27"/>
      <c r="E21" s="27"/>
      <c r="F21" s="253" t="str">
        <f>"tw="&amp;$C$23</f>
        <v>tw=3.07</v>
      </c>
      <c r="G21" s="242"/>
      <c r="H21" s="241"/>
      <c r="I21" s="72"/>
      <c r="J21" s="40"/>
      <c r="K21" s="83"/>
      <c r="L21" s="41"/>
      <c r="M21" s="40"/>
      <c r="N21" s="40"/>
      <c r="O21" s="53"/>
      <c r="P21" s="40"/>
      <c r="Q21" s="40"/>
      <c r="R21" s="40"/>
      <c r="S21" s="27"/>
      <c r="T21" s="27"/>
      <c r="U21" s="43"/>
      <c r="V21" s="151" t="s">
        <v>607</v>
      </c>
      <c r="W21" s="161">
        <v>20.8</v>
      </c>
      <c r="X21" s="142">
        <v>1.42</v>
      </c>
      <c r="Y21" s="161">
        <v>12.4</v>
      </c>
      <c r="Z21" s="145">
        <v>2.52</v>
      </c>
    </row>
    <row r="22" spans="1:26" ht="12.75" customHeight="1">
      <c r="A22" s="32"/>
      <c r="B22" s="30" t="s">
        <v>1442</v>
      </c>
      <c r="C22" s="178">
        <f>VLOOKUP($C$9,$V$5:$Z$320,2,FALSE)</f>
        <v>11.2</v>
      </c>
      <c r="D22" s="68" t="s">
        <v>158</v>
      </c>
      <c r="E22" s="27"/>
      <c r="F22" s="27"/>
      <c r="G22" s="245"/>
      <c r="H22" s="242"/>
      <c r="I22" s="85"/>
      <c r="J22" s="40"/>
      <c r="K22" s="83"/>
      <c r="L22" s="41"/>
      <c r="M22" s="40"/>
      <c r="N22" s="109"/>
      <c r="O22" s="53"/>
      <c r="P22" s="40"/>
      <c r="Q22" s="40"/>
      <c r="R22" s="40"/>
      <c r="S22" s="27"/>
      <c r="T22" s="27"/>
      <c r="U22" s="43"/>
      <c r="V22" s="151" t="s">
        <v>608</v>
      </c>
      <c r="W22" s="161">
        <v>20.4</v>
      </c>
      <c r="X22" s="142">
        <v>1.22</v>
      </c>
      <c r="Y22" s="161">
        <v>12.2</v>
      </c>
      <c r="Z22" s="145">
        <v>2.13</v>
      </c>
    </row>
    <row r="23" spans="1:26" ht="12.75" customHeight="1">
      <c r="A23" s="32"/>
      <c r="B23" s="30" t="s">
        <v>1445</v>
      </c>
      <c r="C23" s="179">
        <f>VLOOKUP($C$9,$V$5:$Z$320,3,FALSE)</f>
        <v>3.07</v>
      </c>
      <c r="D23" s="68" t="s">
        <v>158</v>
      </c>
      <c r="E23" s="27"/>
      <c r="F23" s="27"/>
      <c r="G23" s="27"/>
      <c r="H23" s="241"/>
      <c r="I23" s="85"/>
      <c r="J23" s="64"/>
      <c r="K23" s="83"/>
      <c r="L23" s="41"/>
      <c r="M23" s="40"/>
      <c r="N23" s="109"/>
      <c r="O23" s="53"/>
      <c r="P23" s="40"/>
      <c r="Q23" s="40"/>
      <c r="R23" s="40"/>
      <c r="S23" s="47"/>
      <c r="T23" s="47"/>
      <c r="U23" s="43"/>
      <c r="V23" s="151" t="s">
        <v>609</v>
      </c>
      <c r="W23" s="161">
        <v>20.4</v>
      </c>
      <c r="X23" s="142">
        <v>1.18</v>
      </c>
      <c r="Y23" s="161">
        <v>12.1</v>
      </c>
      <c r="Z23" s="145">
        <v>2.13</v>
      </c>
    </row>
    <row r="24" spans="1:26" ht="12.75" customHeight="1">
      <c r="A24" s="32"/>
      <c r="B24" s="30" t="s">
        <v>1443</v>
      </c>
      <c r="C24" s="180">
        <f>VLOOKUP($C$9,$V$5:$Z$320,4,FALSE)</f>
        <v>17.9</v>
      </c>
      <c r="D24" s="68" t="s">
        <v>158</v>
      </c>
      <c r="E24" s="27"/>
      <c r="F24" s="251"/>
      <c r="G24" s="27"/>
      <c r="H24" s="241"/>
      <c r="I24" s="85"/>
      <c r="J24" s="64"/>
      <c r="K24" s="83"/>
      <c r="L24" s="41"/>
      <c r="M24" s="40"/>
      <c r="N24" s="109"/>
      <c r="O24" s="53"/>
      <c r="P24" s="40"/>
      <c r="Q24" s="40"/>
      <c r="R24" s="40"/>
      <c r="S24" s="47"/>
      <c r="T24" s="47"/>
      <c r="U24" s="43"/>
      <c r="V24" s="151" t="s">
        <v>610</v>
      </c>
      <c r="W24" s="161">
        <v>20.2</v>
      </c>
      <c r="X24" s="142">
        <v>1.06</v>
      </c>
      <c r="Y24" s="161">
        <v>12</v>
      </c>
      <c r="Z24" s="145">
        <v>1.93</v>
      </c>
    </row>
    <row r="25" spans="1:26" ht="12.75" customHeight="1">
      <c r="A25" s="183"/>
      <c r="B25" s="30" t="s">
        <v>1444</v>
      </c>
      <c r="C25" s="181">
        <f>VLOOKUP($C$9,$V$5:$Z$320,5,FALSE)</f>
        <v>4.91</v>
      </c>
      <c r="D25" s="68" t="s">
        <v>158</v>
      </c>
      <c r="E25" s="27"/>
      <c r="F25" s="27"/>
      <c r="G25" s="27"/>
      <c r="H25" s="252"/>
      <c r="I25" s="85"/>
      <c r="J25" s="64"/>
      <c r="K25" s="83"/>
      <c r="L25" s="41"/>
      <c r="M25" s="40"/>
      <c r="N25" s="40"/>
      <c r="O25" s="53"/>
      <c r="P25" s="40"/>
      <c r="Q25" s="40"/>
      <c r="R25" s="40"/>
      <c r="S25" s="27"/>
      <c r="T25" s="27"/>
      <c r="U25" s="43"/>
      <c r="V25" s="151" t="s">
        <v>611</v>
      </c>
      <c r="W25" s="161">
        <v>20.1</v>
      </c>
      <c r="X25" s="142">
        <v>1.03</v>
      </c>
      <c r="Y25" s="161">
        <v>12</v>
      </c>
      <c r="Z25" s="145">
        <v>1.81</v>
      </c>
    </row>
    <row r="26" spans="1:26" s="120" customFormat="1" ht="12.75" customHeight="1">
      <c r="A26" s="32"/>
      <c r="B26" s="27"/>
      <c r="C26" s="27"/>
      <c r="D26" s="27"/>
      <c r="E26" s="27"/>
      <c r="F26" s="27"/>
      <c r="G26" s="27"/>
      <c r="H26" s="27"/>
      <c r="I26" s="123"/>
      <c r="J26" s="114"/>
      <c r="K26" s="115"/>
      <c r="L26" s="116"/>
      <c r="M26" s="114"/>
      <c r="N26" s="114"/>
      <c r="O26" s="117"/>
      <c r="P26" s="114"/>
      <c r="Q26" s="114"/>
      <c r="R26" s="114"/>
      <c r="S26" s="118"/>
      <c r="T26" s="118"/>
      <c r="U26" s="119"/>
      <c r="V26" s="151" t="s">
        <v>612</v>
      </c>
      <c r="W26" s="161">
        <v>20</v>
      </c>
      <c r="X26" s="141">
        <v>0.96</v>
      </c>
      <c r="Y26" s="161">
        <v>11.9</v>
      </c>
      <c r="Z26" s="145">
        <v>1.73</v>
      </c>
    </row>
    <row r="27" spans="1:26" ht="12.75" customHeight="1">
      <c r="A27" s="158" t="s">
        <v>191</v>
      </c>
      <c r="B27" s="27"/>
      <c r="C27" s="27"/>
      <c r="D27" s="27"/>
      <c r="E27" s="27"/>
      <c r="F27" s="27"/>
      <c r="G27" s="27"/>
      <c r="H27" s="27"/>
      <c r="I27" s="28"/>
      <c r="J27" s="40" t="s">
        <v>142</v>
      </c>
      <c r="K27" s="90"/>
      <c r="L27" s="41"/>
      <c r="M27" s="40"/>
      <c r="N27" s="40"/>
      <c r="O27" s="53"/>
      <c r="P27" s="40"/>
      <c r="Q27" s="40"/>
      <c r="R27" s="40"/>
      <c r="S27" s="91"/>
      <c r="T27" s="91"/>
      <c r="U27" s="43"/>
      <c r="V27" s="151" t="s">
        <v>613</v>
      </c>
      <c r="W27" s="161">
        <v>19.8</v>
      </c>
      <c r="X27" s="141">
        <v>0.83</v>
      </c>
      <c r="Y27" s="161">
        <v>11.9</v>
      </c>
      <c r="Z27" s="145">
        <v>1.58</v>
      </c>
    </row>
    <row r="28" spans="1:26" ht="12.75" customHeight="1">
      <c r="A28" s="32"/>
      <c r="B28" s="84" t="s">
        <v>164</v>
      </c>
      <c r="C28" s="154">
        <f>$N$3</f>
        <v>1</v>
      </c>
      <c r="D28" s="89"/>
      <c r="E28" s="264" t="s">
        <v>1526</v>
      </c>
      <c r="F28" s="27"/>
      <c r="G28" s="77"/>
      <c r="H28" s="27"/>
      <c r="I28" s="92"/>
      <c r="J28" s="64"/>
      <c r="K28" s="93"/>
      <c r="L28" s="61"/>
      <c r="M28" s="82"/>
      <c r="N28" s="53"/>
      <c r="O28" s="53"/>
      <c r="P28" s="40"/>
      <c r="Q28" s="40"/>
      <c r="R28" s="40"/>
      <c r="S28" s="57"/>
      <c r="T28" s="57"/>
      <c r="U28" s="43"/>
      <c r="V28" s="151" t="s">
        <v>614</v>
      </c>
      <c r="W28" s="161">
        <v>19.7</v>
      </c>
      <c r="X28" s="141">
        <v>0.75</v>
      </c>
      <c r="Y28" s="161">
        <v>11.8</v>
      </c>
      <c r="Z28" s="145">
        <v>1.42</v>
      </c>
    </row>
    <row r="29" spans="1:26" ht="12.75" customHeight="1">
      <c r="A29" s="32"/>
      <c r="B29" s="88" t="s">
        <v>4</v>
      </c>
      <c r="C29" s="155">
        <f>$N$4</f>
        <v>1.0219686721046701</v>
      </c>
      <c r="D29" s="70"/>
      <c r="E29" s="104" t="s">
        <v>140</v>
      </c>
      <c r="F29" s="27"/>
      <c r="G29" s="77"/>
      <c r="H29" s="27"/>
      <c r="I29" s="28"/>
      <c r="J29" s="40"/>
      <c r="K29" s="94"/>
      <c r="L29" s="61"/>
      <c r="M29" s="82"/>
      <c r="N29" s="53"/>
      <c r="O29" s="53"/>
      <c r="P29" s="40"/>
      <c r="Q29" s="40"/>
      <c r="R29" s="40"/>
      <c r="S29" s="27"/>
      <c r="T29" s="27"/>
      <c r="U29" s="43"/>
      <c r="V29" s="151" t="s">
        <v>615</v>
      </c>
      <c r="W29" s="161">
        <v>19.5</v>
      </c>
      <c r="X29" s="141">
        <v>0.65</v>
      </c>
      <c r="Y29" s="161">
        <v>11.8</v>
      </c>
      <c r="Z29" s="145">
        <v>1.2</v>
      </c>
    </row>
    <row r="30" spans="1:26" ht="12.75" customHeight="1">
      <c r="A30" s="32"/>
      <c r="B30" s="88" t="s">
        <v>5</v>
      </c>
      <c r="C30" s="156">
        <f>$N$5</f>
        <v>0.5109843360523351</v>
      </c>
      <c r="D30" s="70" t="s">
        <v>158</v>
      </c>
      <c r="E30" s="104" t="s">
        <v>1465</v>
      </c>
      <c r="F30" s="77"/>
      <c r="G30" s="77"/>
      <c r="H30" s="27"/>
      <c r="I30" s="28"/>
      <c r="J30" s="64"/>
      <c r="K30" s="95"/>
      <c r="L30" s="61"/>
      <c r="M30" s="82"/>
      <c r="N30" s="53"/>
      <c r="O30" s="53"/>
      <c r="P30" s="40"/>
      <c r="Q30" s="40"/>
      <c r="R30" s="40"/>
      <c r="S30" s="91"/>
      <c r="T30" s="91"/>
      <c r="U30" s="43"/>
      <c r="V30" s="151" t="s">
        <v>616</v>
      </c>
      <c r="W30" s="161">
        <v>19.3</v>
      </c>
      <c r="X30" s="141">
        <v>0.65</v>
      </c>
      <c r="Y30" s="161">
        <v>11.8</v>
      </c>
      <c r="Z30" s="145">
        <v>1.03</v>
      </c>
    </row>
    <row r="31" spans="1:26" ht="12.75" customHeight="1">
      <c r="A31" s="121"/>
      <c r="B31" s="146" t="s">
        <v>6</v>
      </c>
      <c r="C31" s="86">
        <f>$N$6</f>
        <v>56</v>
      </c>
      <c r="D31" s="70" t="s">
        <v>144</v>
      </c>
      <c r="E31" s="147" t="s">
        <v>8</v>
      </c>
      <c r="F31" s="77"/>
      <c r="G31" s="122"/>
      <c r="H31" s="27"/>
      <c r="I31" s="28"/>
      <c r="J31" s="64"/>
      <c r="K31" s="53"/>
      <c r="L31" s="96"/>
      <c r="M31" s="82"/>
      <c r="N31" s="53"/>
      <c r="O31" s="53"/>
      <c r="P31" s="40"/>
      <c r="Q31" s="40"/>
      <c r="R31" s="40"/>
      <c r="S31" s="91"/>
      <c r="T31" s="91"/>
      <c r="U31" s="43"/>
      <c r="V31" s="151" t="s">
        <v>617</v>
      </c>
      <c r="W31" s="161">
        <v>19.1</v>
      </c>
      <c r="X31" s="141">
        <v>0.63</v>
      </c>
      <c r="Y31" s="161">
        <v>11.8</v>
      </c>
      <c r="Z31" s="162">
        <v>0.83</v>
      </c>
    </row>
    <row r="32" spans="1:26" ht="12.75" customHeight="1">
      <c r="A32" s="32"/>
      <c r="B32" s="88" t="s">
        <v>7</v>
      </c>
      <c r="C32" s="157">
        <f>$N$7</f>
        <v>2.38459356824423</v>
      </c>
      <c r="D32" s="70" t="s">
        <v>143</v>
      </c>
      <c r="E32" s="148" t="s">
        <v>9</v>
      </c>
      <c r="F32" s="77"/>
      <c r="G32" s="27"/>
      <c r="H32" s="74"/>
      <c r="I32" s="92"/>
      <c r="J32" s="64"/>
      <c r="K32" s="83"/>
      <c r="L32" s="97"/>
      <c r="M32" s="82"/>
      <c r="N32" s="53"/>
      <c r="O32" s="53"/>
      <c r="P32" s="40"/>
      <c r="Q32" s="40"/>
      <c r="R32" s="40"/>
      <c r="S32" s="27"/>
      <c r="T32" s="27"/>
      <c r="U32" s="43"/>
      <c r="V32" s="151" t="s">
        <v>618</v>
      </c>
      <c r="W32" s="161">
        <v>21</v>
      </c>
      <c r="X32" s="142">
        <v>2.38</v>
      </c>
      <c r="Y32" s="161">
        <v>18</v>
      </c>
      <c r="Z32" s="145">
        <v>4.29</v>
      </c>
    </row>
    <row r="33" spans="1:26" ht="12.75" customHeight="1">
      <c r="A33" s="32"/>
      <c r="B33" s="27"/>
      <c r="C33" s="27"/>
      <c r="D33" s="68"/>
      <c r="E33" s="27"/>
      <c r="F33" s="122"/>
      <c r="G33" s="27"/>
      <c r="H33" s="74"/>
      <c r="I33" s="28"/>
      <c r="J33" s="64"/>
      <c r="K33" s="83"/>
      <c r="L33" s="97"/>
      <c r="M33" s="82"/>
      <c r="N33" s="53"/>
      <c r="O33" s="53"/>
      <c r="P33" s="40"/>
      <c r="Q33" s="40"/>
      <c r="R33" s="40"/>
      <c r="S33" s="47"/>
      <c r="T33" s="47"/>
      <c r="U33" s="43"/>
      <c r="V33" s="151" t="s">
        <v>619</v>
      </c>
      <c r="W33" s="161">
        <v>20.2</v>
      </c>
      <c r="X33" s="142">
        <v>1.97</v>
      </c>
      <c r="Y33" s="161">
        <v>17.6</v>
      </c>
      <c r="Z33" s="145">
        <v>3.54</v>
      </c>
    </row>
    <row r="34" spans="1:26" ht="12.75" customHeight="1">
      <c r="A34" s="158" t="s">
        <v>1</v>
      </c>
      <c r="B34" s="30"/>
      <c r="C34" s="82"/>
      <c r="D34" s="68"/>
      <c r="E34" s="87"/>
      <c r="F34" s="27"/>
      <c r="G34" s="27"/>
      <c r="H34" s="74"/>
      <c r="I34" s="92"/>
      <c r="J34" s="27"/>
      <c r="K34" s="93"/>
      <c r="L34" s="61"/>
      <c r="M34" s="25"/>
      <c r="N34" s="99"/>
      <c r="O34" s="53"/>
      <c r="P34" s="40"/>
      <c r="Q34" s="40"/>
      <c r="R34" s="40"/>
      <c r="S34" s="27"/>
      <c r="T34" s="27"/>
      <c r="U34" s="43"/>
      <c r="V34" s="151" t="s">
        <v>620</v>
      </c>
      <c r="W34" s="161">
        <v>19.6</v>
      </c>
      <c r="X34" s="142">
        <v>1.61</v>
      </c>
      <c r="Y34" s="161">
        <v>17.2</v>
      </c>
      <c r="Z34" s="145">
        <v>2.91</v>
      </c>
    </row>
    <row r="35" spans="1:26" ht="12.75" customHeight="1">
      <c r="A35" s="32"/>
      <c r="B35" s="30" t="s">
        <v>10</v>
      </c>
      <c r="C35" s="178">
        <f>$N$8</f>
        <v>21.115160430363773</v>
      </c>
      <c r="D35" s="68" t="s">
        <v>158</v>
      </c>
      <c r="E35" s="104" t="s">
        <v>1533</v>
      </c>
      <c r="F35" s="27"/>
      <c r="G35" s="27"/>
      <c r="H35" s="122"/>
      <c r="I35" s="23"/>
      <c r="J35" s="40"/>
      <c r="K35" s="83"/>
      <c r="L35" s="61"/>
      <c r="M35" s="25"/>
      <c r="N35" s="99"/>
      <c r="O35" s="53"/>
      <c r="P35" s="40"/>
      <c r="Q35" s="40"/>
      <c r="R35" s="40"/>
      <c r="S35" s="91"/>
      <c r="T35" s="91"/>
      <c r="U35" s="43"/>
      <c r="V35" s="151" t="s">
        <v>621</v>
      </c>
      <c r="W35" s="161">
        <v>19.7</v>
      </c>
      <c r="X35" s="142">
        <v>1.5</v>
      </c>
      <c r="Y35" s="161">
        <v>17.1</v>
      </c>
      <c r="Z35" s="145">
        <v>2.68</v>
      </c>
    </row>
    <row r="36" spans="1:26" ht="12.75" customHeight="1">
      <c r="A36" s="32"/>
      <c r="B36" s="88" t="s">
        <v>181</v>
      </c>
      <c r="C36" s="86">
        <f>$N$9</f>
        <v>34.71655045755707</v>
      </c>
      <c r="D36" s="113" t="s">
        <v>183</v>
      </c>
      <c r="E36" s="87" t="s">
        <v>189</v>
      </c>
      <c r="F36" s="27"/>
      <c r="G36" s="27"/>
      <c r="H36" s="27"/>
      <c r="I36" s="24"/>
      <c r="J36" s="40"/>
      <c r="K36" s="103"/>
      <c r="L36" s="61"/>
      <c r="M36" s="82"/>
      <c r="N36" s="53"/>
      <c r="O36" s="53"/>
      <c r="P36" s="40"/>
      <c r="Q36" s="40"/>
      <c r="R36" s="40"/>
      <c r="S36" s="47"/>
      <c r="T36" s="47"/>
      <c r="U36" s="43"/>
      <c r="V36" s="151" t="s">
        <v>622</v>
      </c>
      <c r="W36" s="161">
        <v>19.1</v>
      </c>
      <c r="X36" s="142">
        <v>1.36</v>
      </c>
      <c r="Y36" s="161">
        <v>17</v>
      </c>
      <c r="Z36" s="145">
        <v>2.44</v>
      </c>
    </row>
    <row r="37" spans="1:26" ht="12.75" customHeight="1">
      <c r="A37" s="32"/>
      <c r="B37" s="88" t="s">
        <v>188</v>
      </c>
      <c r="C37" s="157">
        <f>$N$10</f>
        <v>13.500880733494416</v>
      </c>
      <c r="D37" s="89" t="s">
        <v>186</v>
      </c>
      <c r="E37" s="87" t="s">
        <v>190</v>
      </c>
      <c r="F37" s="27"/>
      <c r="G37" s="27"/>
      <c r="H37" s="74"/>
      <c r="I37" s="28"/>
      <c r="J37" s="40"/>
      <c r="K37" s="40"/>
      <c r="L37" s="61"/>
      <c r="M37" s="82"/>
      <c r="N37" s="53"/>
      <c r="O37" s="53"/>
      <c r="P37" s="40"/>
      <c r="Q37" s="40"/>
      <c r="R37" s="40"/>
      <c r="S37" s="27"/>
      <c r="T37" s="27"/>
      <c r="U37" s="43"/>
      <c r="V37" s="151" t="s">
        <v>623</v>
      </c>
      <c r="W37" s="161">
        <v>18.9</v>
      </c>
      <c r="X37" s="142">
        <v>1.22</v>
      </c>
      <c r="Y37" s="161">
        <v>16.8</v>
      </c>
      <c r="Z37" s="145">
        <v>2.2</v>
      </c>
    </row>
    <row r="38" spans="1:26" ht="12.75" customHeight="1">
      <c r="A38" s="29"/>
      <c r="B38" s="30"/>
      <c r="C38" s="133"/>
      <c r="D38" s="89"/>
      <c r="E38" s="26"/>
      <c r="F38" s="27"/>
      <c r="G38" s="27"/>
      <c r="H38" s="27"/>
      <c r="I38" s="28"/>
      <c r="J38" s="104"/>
      <c r="K38" s="40"/>
      <c r="L38" s="61"/>
      <c r="M38" s="25"/>
      <c r="N38" s="99"/>
      <c r="O38" s="53"/>
      <c r="P38" s="40"/>
      <c r="Q38" s="40"/>
      <c r="R38" s="40"/>
      <c r="S38" s="91"/>
      <c r="T38" s="91"/>
      <c r="U38" s="43"/>
      <c r="V38" s="151" t="s">
        <v>624</v>
      </c>
      <c r="W38" s="161">
        <v>18.7</v>
      </c>
      <c r="X38" s="142">
        <v>1.12</v>
      </c>
      <c r="Y38" s="161">
        <v>16.7</v>
      </c>
      <c r="Z38" s="145">
        <v>2.01</v>
      </c>
    </row>
    <row r="39" spans="1:26" ht="12.75" customHeight="1">
      <c r="A39" s="158" t="s">
        <v>192</v>
      </c>
      <c r="B39" s="100"/>
      <c r="C39" s="80"/>
      <c r="D39" s="89"/>
      <c r="E39" s="87" t="s">
        <v>0</v>
      </c>
      <c r="F39" s="101"/>
      <c r="G39" s="27"/>
      <c r="H39" s="27"/>
      <c r="I39" s="28"/>
      <c r="J39" s="26"/>
      <c r="K39" s="40"/>
      <c r="L39" s="61"/>
      <c r="M39" s="25"/>
      <c r="N39" s="99"/>
      <c r="O39" s="53"/>
      <c r="P39" s="40"/>
      <c r="Q39" s="40"/>
      <c r="R39" s="40"/>
      <c r="S39" s="47"/>
      <c r="T39" s="47"/>
      <c r="U39" s="43"/>
      <c r="V39" s="151" t="s">
        <v>625</v>
      </c>
      <c r="W39" s="161">
        <v>18.5</v>
      </c>
      <c r="X39" s="142">
        <v>1.02</v>
      </c>
      <c r="Y39" s="161">
        <v>16.6</v>
      </c>
      <c r="Z39" s="145">
        <v>1.85</v>
      </c>
    </row>
    <row r="40" spans="1:26" ht="12.75" customHeight="1">
      <c r="A40" s="32"/>
      <c r="B40" s="30" t="s">
        <v>1446</v>
      </c>
      <c r="C40" s="178">
        <f>$N$11</f>
        <v>60.243937344209336</v>
      </c>
      <c r="D40" s="70" t="s">
        <v>158</v>
      </c>
      <c r="E40" s="87" t="s">
        <v>1471</v>
      </c>
      <c r="F40" s="31"/>
      <c r="G40" s="27"/>
      <c r="H40" s="27"/>
      <c r="I40" s="28"/>
      <c r="J40" s="104"/>
      <c r="K40" s="105"/>
      <c r="L40" s="41"/>
      <c r="M40" s="40"/>
      <c r="N40" s="106"/>
      <c r="O40" s="40"/>
      <c r="P40" s="40"/>
      <c r="Q40" s="40"/>
      <c r="R40" s="40"/>
      <c r="S40" s="91"/>
      <c r="T40" s="91"/>
      <c r="U40" s="43"/>
      <c r="V40" s="151" t="s">
        <v>626</v>
      </c>
      <c r="W40" s="161">
        <v>18.4</v>
      </c>
      <c r="X40" s="141">
        <v>0.945</v>
      </c>
      <c r="Y40" s="161">
        <v>16.7</v>
      </c>
      <c r="Z40" s="145">
        <v>1.68</v>
      </c>
    </row>
    <row r="41" spans="1:26" ht="12.75" customHeight="1">
      <c r="A41" s="32"/>
      <c r="B41" s="88" t="s">
        <v>188</v>
      </c>
      <c r="C41" s="182">
        <f>$N$12</f>
        <v>11.971442126392496</v>
      </c>
      <c r="D41" s="89" t="s">
        <v>186</v>
      </c>
      <c r="E41" s="104" t="s">
        <v>1447</v>
      </c>
      <c r="F41" s="27"/>
      <c r="G41" s="101"/>
      <c r="H41" s="74"/>
      <c r="I41" s="28"/>
      <c r="J41" s="104"/>
      <c r="K41" s="105"/>
      <c r="L41" s="41"/>
      <c r="M41" s="40"/>
      <c r="N41" s="106"/>
      <c r="O41" s="40"/>
      <c r="P41" s="40"/>
      <c r="Q41" s="40"/>
      <c r="R41" s="40"/>
      <c r="S41" s="27"/>
      <c r="T41" s="27"/>
      <c r="U41" s="43"/>
      <c r="V41" s="151" t="s">
        <v>627</v>
      </c>
      <c r="W41" s="161">
        <v>18.3</v>
      </c>
      <c r="X41" s="141">
        <v>0.885</v>
      </c>
      <c r="Y41" s="161">
        <v>16.6</v>
      </c>
      <c r="Z41" s="145">
        <v>1.57</v>
      </c>
    </row>
    <row r="42" spans="1:26" ht="12.75" customHeight="1">
      <c r="A42" s="32"/>
      <c r="B42" s="27"/>
      <c r="C42" s="27"/>
      <c r="D42" s="27"/>
      <c r="E42" s="27"/>
      <c r="F42" s="27"/>
      <c r="G42" s="27"/>
      <c r="H42" s="27"/>
      <c r="I42" s="28"/>
      <c r="J42" s="104"/>
      <c r="K42" s="105"/>
      <c r="L42" s="41"/>
      <c r="M42" s="40"/>
      <c r="N42" s="106"/>
      <c r="O42" s="40"/>
      <c r="P42" s="40"/>
      <c r="Q42" s="40"/>
      <c r="R42" s="40"/>
      <c r="S42" s="47"/>
      <c r="T42" s="47"/>
      <c r="U42" s="43"/>
      <c r="V42" s="151" t="s">
        <v>628</v>
      </c>
      <c r="W42" s="161">
        <v>18.1</v>
      </c>
      <c r="X42" s="141">
        <v>0.84</v>
      </c>
      <c r="Y42" s="161">
        <v>16.6</v>
      </c>
      <c r="Z42" s="145">
        <v>1.44</v>
      </c>
    </row>
    <row r="43" spans="1:26" ht="12.75" customHeight="1">
      <c r="A43" s="32"/>
      <c r="B43" s="27"/>
      <c r="C43" s="27"/>
      <c r="D43" s="27"/>
      <c r="E43" s="27"/>
      <c r="F43" s="27"/>
      <c r="G43" s="31"/>
      <c r="H43" s="27"/>
      <c r="I43" s="28"/>
      <c r="J43" s="104"/>
      <c r="K43" s="40"/>
      <c r="L43" s="40"/>
      <c r="M43" s="57"/>
      <c r="N43" s="57"/>
      <c r="O43" s="57"/>
      <c r="P43" s="40"/>
      <c r="Q43" s="40"/>
      <c r="R43" s="40"/>
      <c r="S43" s="27"/>
      <c r="T43" s="27"/>
      <c r="U43" s="43"/>
      <c r="V43" s="151" t="s">
        <v>629</v>
      </c>
      <c r="W43" s="161">
        <v>18</v>
      </c>
      <c r="X43" s="141">
        <v>0.8</v>
      </c>
      <c r="Y43" s="161">
        <v>16.5</v>
      </c>
      <c r="Z43" s="145">
        <v>1.35</v>
      </c>
    </row>
    <row r="44" spans="1:26" ht="12.75" customHeight="1">
      <c r="A44" s="33" t="s">
        <v>1537</v>
      </c>
      <c r="B44" s="267"/>
      <c r="C44" s="267"/>
      <c r="D44" s="267"/>
      <c r="E44" s="267"/>
      <c r="F44" s="267"/>
      <c r="G44" s="267"/>
      <c r="H44" s="270"/>
      <c r="I44" s="269"/>
      <c r="J44" s="104"/>
      <c r="K44" s="40"/>
      <c r="L44" s="40"/>
      <c r="M44" s="25"/>
      <c r="N44" s="83"/>
      <c r="O44" s="57"/>
      <c r="P44" s="40"/>
      <c r="Q44" s="40"/>
      <c r="R44" s="40"/>
      <c r="S44" s="91"/>
      <c r="T44" s="91"/>
      <c r="U44" s="43"/>
      <c r="V44" s="151" t="s">
        <v>630</v>
      </c>
      <c r="W44" s="161">
        <v>18.6</v>
      </c>
      <c r="X44" s="141">
        <v>0.87</v>
      </c>
      <c r="Y44" s="161">
        <v>12.1</v>
      </c>
      <c r="Z44" s="145">
        <v>1.57</v>
      </c>
    </row>
    <row r="45" spans="1:26" ht="12.75" customHeight="1">
      <c r="A45" s="274"/>
      <c r="B45" s="267"/>
      <c r="C45" s="267"/>
      <c r="D45" s="267"/>
      <c r="E45" s="267"/>
      <c r="F45" s="267"/>
      <c r="G45" s="267"/>
      <c r="H45" s="271"/>
      <c r="I45" s="269"/>
      <c r="J45" s="104"/>
      <c r="K45" s="40"/>
      <c r="L45" s="40"/>
      <c r="M45" s="25"/>
      <c r="N45" s="83"/>
      <c r="O45" s="57"/>
      <c r="P45" s="40"/>
      <c r="Q45" s="40"/>
      <c r="R45" s="40"/>
      <c r="S45" s="27"/>
      <c r="T45" s="27"/>
      <c r="U45" s="43"/>
      <c r="V45" s="151" t="s">
        <v>631</v>
      </c>
      <c r="W45" s="161">
        <v>18.7</v>
      </c>
      <c r="X45" s="141">
        <v>0.96</v>
      </c>
      <c r="Y45" s="161">
        <v>12.2</v>
      </c>
      <c r="Z45" s="145">
        <v>1.73</v>
      </c>
    </row>
    <row r="46" spans="1:26" ht="12.75" customHeight="1">
      <c r="A46" s="274"/>
      <c r="B46" s="267"/>
      <c r="C46" s="267"/>
      <c r="D46" s="267"/>
      <c r="E46" s="267"/>
      <c r="F46" s="267"/>
      <c r="G46" s="267"/>
      <c r="H46" s="271"/>
      <c r="I46" s="269"/>
      <c r="J46" s="104"/>
      <c r="K46" s="40"/>
      <c r="L46" s="40"/>
      <c r="M46" s="25"/>
      <c r="N46" s="83"/>
      <c r="O46" s="57"/>
      <c r="P46" s="40"/>
      <c r="Q46" s="40"/>
      <c r="R46" s="40"/>
      <c r="S46" s="91"/>
      <c r="T46" s="91"/>
      <c r="U46" s="43"/>
      <c r="V46" s="151" t="s">
        <v>632</v>
      </c>
      <c r="W46" s="161">
        <v>18.6</v>
      </c>
      <c r="X46" s="141">
        <v>0.87</v>
      </c>
      <c r="Y46" s="161">
        <v>12.1</v>
      </c>
      <c r="Z46" s="145">
        <v>1.57</v>
      </c>
    </row>
    <row r="47" spans="1:26" ht="12.75" customHeight="1">
      <c r="A47" s="274"/>
      <c r="B47" s="267"/>
      <c r="C47" s="267"/>
      <c r="D47" s="267"/>
      <c r="E47" s="267"/>
      <c r="F47" s="267"/>
      <c r="G47" s="267"/>
      <c r="H47" s="267"/>
      <c r="I47" s="269"/>
      <c r="J47" s="107"/>
      <c r="K47" s="40"/>
      <c r="L47" s="40"/>
      <c r="M47" s="25"/>
      <c r="N47" s="83"/>
      <c r="O47" s="57"/>
      <c r="P47" s="40"/>
      <c r="Q47" s="40"/>
      <c r="R47" s="40"/>
      <c r="S47" s="27"/>
      <c r="T47" s="27"/>
      <c r="U47" s="43"/>
      <c r="V47" s="151" t="s">
        <v>633</v>
      </c>
      <c r="W47" s="161">
        <v>18.3</v>
      </c>
      <c r="X47" s="141">
        <v>0.83</v>
      </c>
      <c r="Y47" s="161">
        <v>12.2</v>
      </c>
      <c r="Z47" s="145">
        <v>1.36</v>
      </c>
    </row>
    <row r="48" spans="1:26" ht="12.75" customHeight="1">
      <c r="A48" s="274"/>
      <c r="B48" s="267"/>
      <c r="C48" s="267"/>
      <c r="D48" s="267"/>
      <c r="E48" s="267"/>
      <c r="F48" s="267"/>
      <c r="G48" s="267"/>
      <c r="H48" s="267"/>
      <c r="I48" s="269"/>
      <c r="J48" s="107"/>
      <c r="K48" s="40"/>
      <c r="L48" s="40"/>
      <c r="M48" s="25"/>
      <c r="N48" s="83"/>
      <c r="O48" s="57"/>
      <c r="P48" s="40"/>
      <c r="Q48" s="40"/>
      <c r="R48" s="40"/>
      <c r="S48" s="27"/>
      <c r="T48" s="27"/>
      <c r="U48" s="43"/>
      <c r="V48" s="151" t="s">
        <v>634</v>
      </c>
      <c r="W48" s="161">
        <v>18.2</v>
      </c>
      <c r="X48" s="141">
        <v>0.765</v>
      </c>
      <c r="Y48" s="161">
        <v>12.1</v>
      </c>
      <c r="Z48" s="145">
        <v>1.26</v>
      </c>
    </row>
    <row r="49" spans="1:26" ht="12.75" customHeight="1">
      <c r="A49" s="274"/>
      <c r="B49" s="267"/>
      <c r="C49" s="267"/>
      <c r="D49" s="267"/>
      <c r="E49" s="267"/>
      <c r="F49" s="267"/>
      <c r="G49" s="267"/>
      <c r="H49" s="267"/>
      <c r="I49" s="269"/>
      <c r="J49" s="107"/>
      <c r="K49" s="40"/>
      <c r="L49" s="40"/>
      <c r="M49" s="25"/>
      <c r="N49" s="83"/>
      <c r="O49" s="57"/>
      <c r="P49" s="40"/>
      <c r="Q49" s="40"/>
      <c r="R49" s="40"/>
      <c r="S49" s="91"/>
      <c r="T49" s="91"/>
      <c r="U49" s="43"/>
      <c r="V49" s="151" t="s">
        <v>635</v>
      </c>
      <c r="W49" s="161">
        <v>18.2</v>
      </c>
      <c r="X49" s="141">
        <v>0.725</v>
      </c>
      <c r="Y49" s="161">
        <v>12.1</v>
      </c>
      <c r="Z49" s="145">
        <v>1.18</v>
      </c>
    </row>
    <row r="50" spans="1:26" ht="12.75" customHeight="1">
      <c r="A50" s="274"/>
      <c r="B50" s="267"/>
      <c r="C50" s="267"/>
      <c r="D50" s="267"/>
      <c r="E50" s="267"/>
      <c r="F50" s="267"/>
      <c r="G50" s="267"/>
      <c r="H50" s="267"/>
      <c r="I50" s="269"/>
      <c r="J50" s="65"/>
      <c r="K50" s="40"/>
      <c r="L50" s="40"/>
      <c r="M50" s="25"/>
      <c r="N50" s="83"/>
      <c r="O50" s="57"/>
      <c r="P50" s="40"/>
      <c r="Q50" s="40"/>
      <c r="R50" s="40"/>
      <c r="S50" s="27"/>
      <c r="T50" s="27"/>
      <c r="U50" s="43"/>
      <c r="V50" s="151" t="s">
        <v>636</v>
      </c>
      <c r="W50" s="161">
        <v>18.1</v>
      </c>
      <c r="X50" s="141">
        <v>0.68</v>
      </c>
      <c r="Y50" s="161">
        <v>12</v>
      </c>
      <c r="Z50" s="145">
        <v>1.1</v>
      </c>
    </row>
    <row r="51" spans="1:26" ht="12.75" customHeight="1">
      <c r="A51" s="274"/>
      <c r="B51" s="267"/>
      <c r="C51" s="267"/>
      <c r="D51" s="267"/>
      <c r="E51" s="267"/>
      <c r="F51" s="267"/>
      <c r="G51" s="267"/>
      <c r="H51" s="267"/>
      <c r="I51" s="269"/>
      <c r="J51" s="65"/>
      <c r="K51" s="40"/>
      <c r="L51" s="40"/>
      <c r="M51" s="25"/>
      <c r="N51" s="83"/>
      <c r="O51" s="57"/>
      <c r="P51" s="40"/>
      <c r="Q51" s="40"/>
      <c r="R51" s="40"/>
      <c r="S51" s="91"/>
      <c r="T51" s="91"/>
      <c r="U51" s="43"/>
      <c r="V51" s="151" t="s">
        <v>637</v>
      </c>
      <c r="W51" s="161">
        <v>18</v>
      </c>
      <c r="X51" s="141">
        <v>0.65</v>
      </c>
      <c r="Y51" s="161">
        <v>12</v>
      </c>
      <c r="Z51" s="145">
        <v>1.02</v>
      </c>
    </row>
    <row r="52" spans="1:26" ht="12.75" customHeight="1">
      <c r="A52" s="274"/>
      <c r="B52" s="267"/>
      <c r="C52" s="267"/>
      <c r="D52" s="267"/>
      <c r="E52" s="267"/>
      <c r="F52" s="267"/>
      <c r="G52" s="267"/>
      <c r="H52" s="267"/>
      <c r="I52" s="269"/>
      <c r="J52" s="65"/>
      <c r="K52" s="40"/>
      <c r="L52" s="40"/>
      <c r="M52" s="25"/>
      <c r="N52" s="83"/>
      <c r="O52" s="57"/>
      <c r="P52" s="40"/>
      <c r="Q52" s="40"/>
      <c r="R52" s="40"/>
      <c r="S52" s="27"/>
      <c r="T52" s="27"/>
      <c r="U52" s="43"/>
      <c r="V52" s="151" t="s">
        <v>638</v>
      </c>
      <c r="W52" s="161">
        <v>17.9</v>
      </c>
      <c r="X52" s="141">
        <v>0.625</v>
      </c>
      <c r="Y52" s="161">
        <v>12</v>
      </c>
      <c r="Z52" s="162">
        <v>0.94</v>
      </c>
    </row>
    <row r="53" spans="1:26" ht="12.75" customHeight="1">
      <c r="A53" s="274"/>
      <c r="B53" s="267"/>
      <c r="C53" s="267"/>
      <c r="D53" s="267"/>
      <c r="E53" s="267"/>
      <c r="F53" s="267"/>
      <c r="G53" s="267"/>
      <c r="H53" s="267"/>
      <c r="I53" s="269"/>
      <c r="J53" s="65"/>
      <c r="K53" s="40"/>
      <c r="L53" s="40"/>
      <c r="M53" s="25"/>
      <c r="N53" s="83"/>
      <c r="O53" s="57"/>
      <c r="P53" s="40"/>
      <c r="Q53" s="40"/>
      <c r="R53" s="40"/>
      <c r="S53" s="91"/>
      <c r="T53" s="91"/>
      <c r="U53" s="43"/>
      <c r="V53" s="151" t="s">
        <v>639</v>
      </c>
      <c r="W53" s="161">
        <v>17.8</v>
      </c>
      <c r="X53" s="141">
        <v>0.6</v>
      </c>
      <c r="Y53" s="161">
        <v>12</v>
      </c>
      <c r="Z53" s="162">
        <v>0.79</v>
      </c>
    </row>
    <row r="54" spans="1:26" ht="12.75" customHeight="1">
      <c r="A54" s="274"/>
      <c r="B54" s="267"/>
      <c r="C54" s="267"/>
      <c r="D54" s="267"/>
      <c r="E54" s="267"/>
      <c r="F54" s="267"/>
      <c r="G54" s="267"/>
      <c r="H54" s="267"/>
      <c r="I54" s="269"/>
      <c r="J54" s="40"/>
      <c r="K54" s="105"/>
      <c r="L54" s="105"/>
      <c r="M54" s="25"/>
      <c r="N54" s="83"/>
      <c r="O54" s="57"/>
      <c r="P54" s="40"/>
      <c r="Q54" s="40"/>
      <c r="R54" s="40"/>
      <c r="S54" s="27"/>
      <c r="T54" s="27"/>
      <c r="U54" s="43"/>
      <c r="V54" s="151" t="s">
        <v>640</v>
      </c>
      <c r="W54" s="161">
        <v>18</v>
      </c>
      <c r="X54" s="142">
        <v>1.26</v>
      </c>
      <c r="Y54" s="161">
        <v>16.2</v>
      </c>
      <c r="Z54" s="145">
        <v>2.28</v>
      </c>
    </row>
    <row r="55" spans="1:26" ht="12.75" customHeight="1">
      <c r="A55" s="274"/>
      <c r="B55" s="267"/>
      <c r="C55" s="267"/>
      <c r="D55" s="267"/>
      <c r="E55" s="267"/>
      <c r="F55" s="267"/>
      <c r="G55" s="267"/>
      <c r="H55" s="267"/>
      <c r="I55" s="269"/>
      <c r="J55" s="40"/>
      <c r="K55" s="105"/>
      <c r="L55" s="57"/>
      <c r="M55" s="40"/>
      <c r="N55" s="40"/>
      <c r="O55" s="53"/>
      <c r="P55" s="40"/>
      <c r="Q55" s="40"/>
      <c r="R55" s="40"/>
      <c r="S55" s="91"/>
      <c r="T55" s="91"/>
      <c r="U55" s="43"/>
      <c r="V55" s="151" t="s">
        <v>641</v>
      </c>
      <c r="W55" s="161">
        <v>17.8</v>
      </c>
      <c r="X55" s="142">
        <v>1.16</v>
      </c>
      <c r="Y55" s="161">
        <v>16.1</v>
      </c>
      <c r="Z55" s="145">
        <v>2.09</v>
      </c>
    </row>
    <row r="56" spans="1:26" ht="12.75">
      <c r="A56" s="274"/>
      <c r="B56" s="267"/>
      <c r="C56" s="267"/>
      <c r="D56" s="267"/>
      <c r="E56" s="267"/>
      <c r="F56" s="267"/>
      <c r="G56" s="267"/>
      <c r="H56" s="267"/>
      <c r="I56" s="269"/>
      <c r="V56" s="151" t="s">
        <v>642</v>
      </c>
      <c r="W56" s="161">
        <v>17.6</v>
      </c>
      <c r="X56" s="142">
        <v>1.04</v>
      </c>
      <c r="Y56" s="161">
        <v>16</v>
      </c>
      <c r="Z56" s="145">
        <v>1.89</v>
      </c>
    </row>
    <row r="57" spans="1:26" ht="12.75">
      <c r="A57" s="275"/>
      <c r="B57" s="272"/>
      <c r="C57" s="272"/>
      <c r="D57" s="272"/>
      <c r="E57" s="272"/>
      <c r="F57" s="272"/>
      <c r="G57" s="272"/>
      <c r="H57" s="272"/>
      <c r="I57" s="273"/>
      <c r="V57" s="151" t="s">
        <v>643</v>
      </c>
      <c r="W57" s="161">
        <v>17.4</v>
      </c>
      <c r="X57" s="141">
        <v>0.96</v>
      </c>
      <c r="Y57" s="161">
        <v>15.9</v>
      </c>
      <c r="Z57" s="145">
        <v>1.73</v>
      </c>
    </row>
    <row r="58" spans="22:26" ht="12.75">
      <c r="V58" s="151" t="s">
        <v>644</v>
      </c>
      <c r="W58" s="161">
        <v>17.3</v>
      </c>
      <c r="X58" s="141">
        <v>0.87</v>
      </c>
      <c r="Y58" s="161">
        <v>15.8</v>
      </c>
      <c r="Z58" s="145">
        <v>1.57</v>
      </c>
    </row>
    <row r="59" spans="22:26" ht="12.75">
      <c r="V59" s="151" t="s">
        <v>645</v>
      </c>
      <c r="W59" s="161">
        <v>17.1</v>
      </c>
      <c r="X59" s="141">
        <v>0.83</v>
      </c>
      <c r="Y59" s="161">
        <v>15.9</v>
      </c>
      <c r="Z59" s="145">
        <v>1.4</v>
      </c>
    </row>
    <row r="60" spans="22:26" ht="12.75">
      <c r="V60" s="151" t="s">
        <v>646</v>
      </c>
      <c r="W60" s="161">
        <v>17</v>
      </c>
      <c r="X60" s="141">
        <v>0.775</v>
      </c>
      <c r="Y60" s="161">
        <v>15.8</v>
      </c>
      <c r="Z60" s="145">
        <v>1.28</v>
      </c>
    </row>
    <row r="61" spans="22:26" ht="12.75">
      <c r="V61" s="151" t="s">
        <v>647</v>
      </c>
      <c r="W61" s="161">
        <v>16.8</v>
      </c>
      <c r="X61" s="141">
        <v>0.715</v>
      </c>
      <c r="Y61" s="161">
        <v>15.7</v>
      </c>
      <c r="Z61" s="145">
        <v>1.15</v>
      </c>
    </row>
    <row r="62" spans="22:26" ht="12.75">
      <c r="V62" s="151" t="s">
        <v>648</v>
      </c>
      <c r="W62" s="161">
        <v>16.9</v>
      </c>
      <c r="X62" s="141">
        <v>0.67</v>
      </c>
      <c r="Y62" s="161">
        <v>11.5</v>
      </c>
      <c r="Z62" s="145">
        <v>1.22</v>
      </c>
    </row>
    <row r="63" spans="22:26" ht="12.75">
      <c r="V63" s="151" t="s">
        <v>649</v>
      </c>
      <c r="W63" s="161">
        <v>16.7</v>
      </c>
      <c r="X63" s="141">
        <v>0.635</v>
      </c>
      <c r="Y63" s="161">
        <v>11.6</v>
      </c>
      <c r="Z63" s="145">
        <v>1.06</v>
      </c>
    </row>
    <row r="64" spans="22:26" ht="12.75">
      <c r="V64" s="151" t="s">
        <v>650</v>
      </c>
      <c r="W64" s="161">
        <v>16.7</v>
      </c>
      <c r="X64" s="141">
        <v>0.605</v>
      </c>
      <c r="Y64" s="161">
        <v>11.5</v>
      </c>
      <c r="Z64" s="162">
        <v>0.96</v>
      </c>
    </row>
    <row r="65" spans="22:26" ht="12.75">
      <c r="V65" s="151" t="s">
        <v>651</v>
      </c>
      <c r="W65" s="161">
        <v>16.5</v>
      </c>
      <c r="X65" s="141">
        <v>0.58</v>
      </c>
      <c r="Y65" s="161">
        <v>11.5</v>
      </c>
      <c r="Z65" s="162">
        <v>0.855</v>
      </c>
    </row>
    <row r="66" spans="22:26" ht="12.75">
      <c r="V66" s="151" t="s">
        <v>652</v>
      </c>
      <c r="W66" s="161">
        <v>16.4</v>
      </c>
      <c r="X66" s="141">
        <v>0.55</v>
      </c>
      <c r="Y66" s="161">
        <v>11.5</v>
      </c>
      <c r="Z66" s="162">
        <v>0.74</v>
      </c>
    </row>
    <row r="67" spans="22:26" ht="12.75">
      <c r="V67" s="151" t="s">
        <v>653</v>
      </c>
      <c r="W67" s="161">
        <v>16.6</v>
      </c>
      <c r="X67" s="142">
        <v>1.36</v>
      </c>
      <c r="Y67" s="161">
        <v>15.6</v>
      </c>
      <c r="Z67" s="145">
        <v>2.44</v>
      </c>
    </row>
    <row r="68" spans="22:26" ht="12.75">
      <c r="V68" s="151" t="s">
        <v>654</v>
      </c>
      <c r="W68" s="161">
        <v>16.4</v>
      </c>
      <c r="X68" s="142">
        <v>1.24</v>
      </c>
      <c r="Y68" s="161">
        <v>15.5</v>
      </c>
      <c r="Z68" s="145">
        <v>2.24</v>
      </c>
    </row>
    <row r="69" spans="22:26" ht="12.75">
      <c r="V69" s="151" t="s">
        <v>655</v>
      </c>
      <c r="W69" s="161">
        <v>16.2</v>
      </c>
      <c r="X69" s="142">
        <v>1.14</v>
      </c>
      <c r="Y69" s="161">
        <v>15.4</v>
      </c>
      <c r="Z69" s="145">
        <v>2.05</v>
      </c>
    </row>
    <row r="70" spans="22:26" ht="12.75">
      <c r="V70" s="151" t="s">
        <v>656</v>
      </c>
      <c r="W70" s="161">
        <v>16</v>
      </c>
      <c r="X70" s="142">
        <v>1.02</v>
      </c>
      <c r="Y70" s="161">
        <v>15.3</v>
      </c>
      <c r="Z70" s="145">
        <v>1.85</v>
      </c>
    </row>
    <row r="71" spans="22:26" ht="12.75">
      <c r="V71" s="151" t="s">
        <v>657</v>
      </c>
      <c r="W71" s="161">
        <v>15.8</v>
      </c>
      <c r="X71" s="141">
        <v>0.93</v>
      </c>
      <c r="Y71" s="161">
        <v>15.2</v>
      </c>
      <c r="Z71" s="145">
        <v>1.65</v>
      </c>
    </row>
    <row r="72" spans="22:26" ht="12.75">
      <c r="V72" s="151" t="s">
        <v>658</v>
      </c>
      <c r="W72" s="161">
        <v>15.7</v>
      </c>
      <c r="X72" s="141">
        <v>0.83</v>
      </c>
      <c r="Y72" s="161">
        <v>15.1</v>
      </c>
      <c r="Z72" s="145">
        <v>1.5</v>
      </c>
    </row>
    <row r="73" spans="22:26" ht="12.75">
      <c r="V73" s="151" t="s">
        <v>659</v>
      </c>
      <c r="W73" s="161">
        <v>15.5</v>
      </c>
      <c r="X73" s="141">
        <v>0.775</v>
      </c>
      <c r="Y73" s="161">
        <v>15.1</v>
      </c>
      <c r="Z73" s="145">
        <v>1.32</v>
      </c>
    </row>
    <row r="74" spans="22:26" ht="12.75">
      <c r="V74" s="151" t="s">
        <v>660</v>
      </c>
      <c r="W74" s="161">
        <v>15.3</v>
      </c>
      <c r="X74" s="141">
        <v>0.71</v>
      </c>
      <c r="Y74" s="161">
        <v>15</v>
      </c>
      <c r="Z74" s="145">
        <v>1.19</v>
      </c>
    </row>
    <row r="75" spans="22:26" ht="12.75">
      <c r="V75" s="151" t="s">
        <v>661</v>
      </c>
      <c r="W75" s="161">
        <v>15.2</v>
      </c>
      <c r="X75" s="141">
        <v>0.655</v>
      </c>
      <c r="Y75" s="161">
        <v>15</v>
      </c>
      <c r="Z75" s="145">
        <v>1.07</v>
      </c>
    </row>
    <row r="76" spans="22:26" ht="12.75">
      <c r="V76" s="151" t="s">
        <v>662</v>
      </c>
      <c r="W76" s="161">
        <v>15.3</v>
      </c>
      <c r="X76" s="141">
        <v>0.65</v>
      </c>
      <c r="Y76" s="161">
        <v>10.5</v>
      </c>
      <c r="Z76" s="145">
        <v>1.18</v>
      </c>
    </row>
    <row r="77" spans="22:26" ht="12.75">
      <c r="V77" s="151" t="s">
        <v>663</v>
      </c>
      <c r="W77" s="161">
        <v>15.2</v>
      </c>
      <c r="X77" s="141">
        <v>0.615</v>
      </c>
      <c r="Y77" s="161">
        <v>10.5</v>
      </c>
      <c r="Z77" s="145">
        <v>1</v>
      </c>
    </row>
    <row r="78" spans="22:26" ht="12.75">
      <c r="V78" s="151" t="s">
        <v>664</v>
      </c>
      <c r="W78" s="161">
        <v>15.1</v>
      </c>
      <c r="X78" s="141">
        <v>0.585</v>
      </c>
      <c r="Y78" s="161">
        <v>10.5</v>
      </c>
      <c r="Z78" s="162">
        <v>0.93</v>
      </c>
    </row>
    <row r="79" spans="22:26" ht="12.75">
      <c r="V79" s="151" t="s">
        <v>665</v>
      </c>
      <c r="W79" s="161">
        <v>15</v>
      </c>
      <c r="X79" s="141">
        <v>0.565</v>
      </c>
      <c r="Y79" s="161">
        <v>10.5</v>
      </c>
      <c r="Z79" s="162">
        <v>0.85</v>
      </c>
    </row>
    <row r="80" spans="22:26" ht="12.75">
      <c r="V80" s="151" t="s">
        <v>666</v>
      </c>
      <c r="W80" s="161">
        <v>14.9</v>
      </c>
      <c r="X80" s="141">
        <v>0.545</v>
      </c>
      <c r="Y80" s="161">
        <v>10.5</v>
      </c>
      <c r="Z80" s="162">
        <v>0.76</v>
      </c>
    </row>
    <row r="81" spans="22:26" ht="12.75">
      <c r="V81" s="151" t="s">
        <v>667</v>
      </c>
      <c r="W81" s="161">
        <v>14.8</v>
      </c>
      <c r="X81" s="141">
        <v>0.52</v>
      </c>
      <c r="Y81" s="161">
        <v>10.5</v>
      </c>
      <c r="Z81" s="162">
        <v>0.67</v>
      </c>
    </row>
    <row r="82" spans="22:26" ht="12.75">
      <c r="V82" s="151" t="s">
        <v>668</v>
      </c>
      <c r="W82" s="161">
        <v>14.8</v>
      </c>
      <c r="X82" s="141">
        <v>0.47</v>
      </c>
      <c r="Y82" s="161">
        <v>10.4</v>
      </c>
      <c r="Z82" s="162">
        <v>0.61</v>
      </c>
    </row>
    <row r="83" spans="22:26" ht="12.75">
      <c r="V83" s="151" t="s">
        <v>669</v>
      </c>
      <c r="W83" s="161">
        <v>16.3</v>
      </c>
      <c r="X83" s="142">
        <v>1.97</v>
      </c>
      <c r="Y83" s="161">
        <v>15.3</v>
      </c>
      <c r="Z83" s="145">
        <v>3.54</v>
      </c>
    </row>
    <row r="84" spans="22:26" ht="12.75">
      <c r="V84" s="151" t="s">
        <v>670</v>
      </c>
      <c r="W84" s="161">
        <v>15.2</v>
      </c>
      <c r="X84" s="142">
        <v>1.38</v>
      </c>
      <c r="Y84" s="161">
        <v>14.7</v>
      </c>
      <c r="Z84" s="145">
        <v>2.48</v>
      </c>
    </row>
    <row r="85" spans="22:26" ht="12.75">
      <c r="V85" s="151" t="s">
        <v>671</v>
      </c>
      <c r="W85" s="161">
        <v>15</v>
      </c>
      <c r="X85" s="142">
        <v>1.26</v>
      </c>
      <c r="Y85" s="161">
        <v>14.6</v>
      </c>
      <c r="Z85" s="145">
        <v>2.28</v>
      </c>
    </row>
    <row r="86" spans="22:26" ht="12.75">
      <c r="V86" s="151" t="s">
        <v>672</v>
      </c>
      <c r="W86" s="161">
        <v>14.8</v>
      </c>
      <c r="X86" s="142">
        <v>1.16</v>
      </c>
      <c r="Y86" s="161">
        <v>14.4</v>
      </c>
      <c r="Z86" s="145">
        <v>2.09</v>
      </c>
    </row>
    <row r="87" spans="22:26" ht="12.75">
      <c r="V87" s="151" t="s">
        <v>673</v>
      </c>
      <c r="W87" s="161">
        <v>14.6</v>
      </c>
      <c r="X87" s="142">
        <v>1.06</v>
      </c>
      <c r="Y87" s="161">
        <v>14.4</v>
      </c>
      <c r="Z87" s="145">
        <v>1.93</v>
      </c>
    </row>
    <row r="88" spans="22:26" ht="12.75">
      <c r="V88" s="151" t="s">
        <v>674</v>
      </c>
      <c r="W88" s="161">
        <v>14.5</v>
      </c>
      <c r="X88" s="141">
        <v>0.98</v>
      </c>
      <c r="Y88" s="161">
        <v>14.3</v>
      </c>
      <c r="Z88" s="145">
        <v>1.77</v>
      </c>
    </row>
    <row r="89" spans="22:26" ht="12.75">
      <c r="V89" s="151" t="s">
        <v>675</v>
      </c>
      <c r="W89" s="161">
        <v>14.3</v>
      </c>
      <c r="X89" s="141">
        <v>0.91</v>
      </c>
      <c r="Y89" s="161">
        <v>14.2</v>
      </c>
      <c r="Z89" s="145">
        <v>1.61</v>
      </c>
    </row>
    <row r="90" spans="22:26" ht="12.75">
      <c r="V90" s="151" t="s">
        <v>676</v>
      </c>
      <c r="W90" s="161">
        <v>14.2</v>
      </c>
      <c r="X90" s="141">
        <v>0.83</v>
      </c>
      <c r="Y90" s="161">
        <v>14.1</v>
      </c>
      <c r="Z90" s="145">
        <v>1.5</v>
      </c>
    </row>
    <row r="91" spans="22:26" ht="12.75">
      <c r="V91" s="151" t="s">
        <v>677</v>
      </c>
      <c r="W91" s="161">
        <v>14.1</v>
      </c>
      <c r="X91" s="141">
        <v>0.75</v>
      </c>
      <c r="Y91" s="161">
        <v>14</v>
      </c>
      <c r="Z91" s="145">
        <v>1.34</v>
      </c>
    </row>
    <row r="92" spans="22:26" ht="12.75">
      <c r="V92" s="151" t="s">
        <v>678</v>
      </c>
      <c r="W92" s="161">
        <v>13.9</v>
      </c>
      <c r="X92" s="141">
        <v>0.725</v>
      </c>
      <c r="Y92" s="161">
        <v>14.1</v>
      </c>
      <c r="Z92" s="145">
        <v>1.19</v>
      </c>
    </row>
    <row r="93" spans="22:26" ht="12.75">
      <c r="V93" s="151" t="s">
        <v>679</v>
      </c>
      <c r="W93" s="161">
        <v>13.8</v>
      </c>
      <c r="X93" s="141">
        <v>0.66</v>
      </c>
      <c r="Y93" s="161">
        <v>14</v>
      </c>
      <c r="Z93" s="145">
        <v>1.08</v>
      </c>
    </row>
    <row r="94" spans="22:26" ht="12.75">
      <c r="V94" s="151" t="s">
        <v>680</v>
      </c>
      <c r="W94" s="161">
        <v>13.7</v>
      </c>
      <c r="X94" s="141">
        <v>0.605</v>
      </c>
      <c r="Y94" s="161">
        <v>14</v>
      </c>
      <c r="Z94" s="162">
        <v>0.975</v>
      </c>
    </row>
    <row r="95" spans="22:26" ht="12.75">
      <c r="V95" s="151" t="s">
        <v>681</v>
      </c>
      <c r="W95" s="161">
        <v>13.8</v>
      </c>
      <c r="X95" s="141">
        <v>0.61</v>
      </c>
      <c r="Y95" s="161">
        <v>10</v>
      </c>
      <c r="Z95" s="145">
        <v>1.1</v>
      </c>
    </row>
    <row r="96" spans="22:26" ht="12.75">
      <c r="V96" s="151" t="s">
        <v>682</v>
      </c>
      <c r="W96" s="161">
        <v>13.6</v>
      </c>
      <c r="X96" s="141">
        <v>0.57</v>
      </c>
      <c r="Y96" s="161">
        <v>10.1</v>
      </c>
      <c r="Z96" s="162">
        <v>0.93</v>
      </c>
    </row>
    <row r="97" spans="22:26" ht="12.75">
      <c r="V97" s="151" t="s">
        <v>683</v>
      </c>
      <c r="W97" s="161">
        <v>13.5</v>
      </c>
      <c r="X97" s="141">
        <v>0.515</v>
      </c>
      <c r="Y97" s="161">
        <v>10</v>
      </c>
      <c r="Z97" s="162">
        <v>0.83</v>
      </c>
    </row>
    <row r="98" spans="22:26" ht="12.75">
      <c r="V98" s="151" t="s">
        <v>684</v>
      </c>
      <c r="W98" s="161">
        <v>13.5</v>
      </c>
      <c r="X98" s="141">
        <v>0.49</v>
      </c>
      <c r="Y98" s="161">
        <v>10</v>
      </c>
      <c r="Z98" s="162">
        <v>0.745</v>
      </c>
    </row>
    <row r="99" spans="22:26" ht="12.75">
      <c r="V99" s="151" t="s">
        <v>685</v>
      </c>
      <c r="W99" s="161">
        <v>13.4</v>
      </c>
      <c r="X99" s="141">
        <v>0.46</v>
      </c>
      <c r="Y99" s="161">
        <v>10</v>
      </c>
      <c r="Z99" s="162">
        <v>0.64</v>
      </c>
    </row>
    <row r="100" spans="22:26" ht="12.75">
      <c r="V100" s="151" t="s">
        <v>686</v>
      </c>
      <c r="W100" s="161">
        <v>14</v>
      </c>
      <c r="X100" s="142">
        <v>1.52</v>
      </c>
      <c r="Y100" s="161">
        <v>13.7</v>
      </c>
      <c r="Z100" s="145">
        <v>2.72</v>
      </c>
    </row>
    <row r="101" spans="22:26" ht="12.75">
      <c r="V101" s="151" t="s">
        <v>687</v>
      </c>
      <c r="W101" s="161">
        <v>13.8</v>
      </c>
      <c r="X101" s="142">
        <v>1.38</v>
      </c>
      <c r="Y101" s="161">
        <v>13.5</v>
      </c>
      <c r="Z101" s="145">
        <v>2.48</v>
      </c>
    </row>
    <row r="102" spans="22:26" ht="12.75">
      <c r="V102" s="151" t="s">
        <v>688</v>
      </c>
      <c r="W102" s="161">
        <v>13.6</v>
      </c>
      <c r="X102" s="142">
        <v>1.26</v>
      </c>
      <c r="Y102" s="161">
        <v>13.4</v>
      </c>
      <c r="Z102" s="145">
        <v>2.28</v>
      </c>
    </row>
    <row r="103" spans="22:26" ht="12.75">
      <c r="V103" s="151" t="s">
        <v>689</v>
      </c>
      <c r="W103" s="161">
        <v>13.4</v>
      </c>
      <c r="X103" s="142">
        <v>1.16</v>
      </c>
      <c r="Y103" s="161">
        <v>13.3</v>
      </c>
      <c r="Z103" s="145">
        <v>2.09</v>
      </c>
    </row>
    <row r="104" spans="22:26" ht="12.75">
      <c r="V104" s="151" t="s">
        <v>690</v>
      </c>
      <c r="W104" s="161">
        <v>13.2</v>
      </c>
      <c r="X104" s="142">
        <v>1.04</v>
      </c>
      <c r="Y104" s="161">
        <v>13.2</v>
      </c>
      <c r="Z104" s="145">
        <v>1.89</v>
      </c>
    </row>
    <row r="105" spans="22:26" ht="12.75">
      <c r="V105" s="151" t="s">
        <v>691</v>
      </c>
      <c r="W105" s="161">
        <v>13</v>
      </c>
      <c r="X105" s="141">
        <v>0.96</v>
      </c>
      <c r="Y105" s="161">
        <v>13.1</v>
      </c>
      <c r="Z105" s="145">
        <v>1.73</v>
      </c>
    </row>
    <row r="106" spans="22:26" ht="12.75">
      <c r="V106" s="151" t="s">
        <v>692</v>
      </c>
      <c r="W106" s="161">
        <v>12.9</v>
      </c>
      <c r="X106" s="141">
        <v>0.87</v>
      </c>
      <c r="Y106" s="161">
        <v>13</v>
      </c>
      <c r="Z106" s="145">
        <v>1.57</v>
      </c>
    </row>
    <row r="107" spans="22:26" ht="12.75">
      <c r="V107" s="151" t="s">
        <v>693</v>
      </c>
      <c r="W107" s="161">
        <v>12.7</v>
      </c>
      <c r="X107" s="141">
        <v>0.81</v>
      </c>
      <c r="Y107" s="161">
        <v>13</v>
      </c>
      <c r="Z107" s="145">
        <v>1.46</v>
      </c>
    </row>
    <row r="108" spans="22:26" ht="12.75">
      <c r="V108" s="151" t="s">
        <v>694</v>
      </c>
      <c r="W108" s="161">
        <v>12.6</v>
      </c>
      <c r="X108" s="141">
        <v>0.75</v>
      </c>
      <c r="Y108" s="161">
        <v>12.9</v>
      </c>
      <c r="Z108" s="145">
        <v>1.34</v>
      </c>
    </row>
    <row r="109" spans="22:26" ht="12.75">
      <c r="V109" s="151" t="s">
        <v>695</v>
      </c>
      <c r="W109" s="161">
        <v>12.5</v>
      </c>
      <c r="X109" s="141">
        <v>0.705</v>
      </c>
      <c r="Y109" s="161">
        <v>13</v>
      </c>
      <c r="Z109" s="145">
        <v>1.22</v>
      </c>
    </row>
    <row r="110" spans="22:26" ht="12.75">
      <c r="V110" s="151" t="s">
        <v>696</v>
      </c>
      <c r="W110" s="161">
        <v>12.4</v>
      </c>
      <c r="X110" s="141">
        <v>0.65</v>
      </c>
      <c r="Y110" s="161">
        <v>12.9</v>
      </c>
      <c r="Z110" s="145">
        <v>1.09</v>
      </c>
    </row>
    <row r="111" spans="22:26" ht="12.75">
      <c r="V111" s="151" t="s">
        <v>697</v>
      </c>
      <c r="W111" s="161">
        <v>12.2</v>
      </c>
      <c r="X111" s="141">
        <v>0.605</v>
      </c>
      <c r="Y111" s="161">
        <v>12.9</v>
      </c>
      <c r="Z111" s="162">
        <v>0.96</v>
      </c>
    </row>
    <row r="112" spans="22:26" ht="12.75">
      <c r="V112" s="151" t="s">
        <v>698</v>
      </c>
      <c r="W112" s="161">
        <v>12.1</v>
      </c>
      <c r="X112" s="141">
        <v>0.55</v>
      </c>
      <c r="Y112" s="161">
        <v>12.8</v>
      </c>
      <c r="Z112" s="162">
        <v>0.85</v>
      </c>
    </row>
    <row r="113" spans="22:26" ht="12.75">
      <c r="V113" s="151" t="s">
        <v>699</v>
      </c>
      <c r="W113" s="161">
        <v>12</v>
      </c>
      <c r="X113" s="141">
        <v>0.5</v>
      </c>
      <c r="Y113" s="161">
        <v>12.8</v>
      </c>
      <c r="Z113" s="162">
        <v>0.75</v>
      </c>
    </row>
    <row r="114" spans="22:26" ht="12.75">
      <c r="V114" s="151" t="s">
        <v>700</v>
      </c>
      <c r="W114" s="161">
        <v>12.3</v>
      </c>
      <c r="X114" s="141">
        <v>0.55</v>
      </c>
      <c r="Y114" s="142">
        <v>9</v>
      </c>
      <c r="Z114" s="162">
        <v>0.98</v>
      </c>
    </row>
    <row r="115" spans="22:26" ht="12.75">
      <c r="V115" s="151" t="s">
        <v>701</v>
      </c>
      <c r="W115" s="161">
        <v>12.2</v>
      </c>
      <c r="X115" s="141">
        <v>0.515</v>
      </c>
      <c r="Y115" s="142">
        <v>9.07</v>
      </c>
      <c r="Z115" s="162">
        <v>0.875</v>
      </c>
    </row>
    <row r="116" spans="22:26" ht="12.75">
      <c r="V116" s="151" t="s">
        <v>702</v>
      </c>
      <c r="W116" s="161">
        <v>12.1</v>
      </c>
      <c r="X116" s="141">
        <v>0.47</v>
      </c>
      <c r="Y116" s="142">
        <v>9.02</v>
      </c>
      <c r="Z116" s="162">
        <v>0.77</v>
      </c>
    </row>
    <row r="117" spans="22:26" ht="12.75">
      <c r="V117" s="151" t="s">
        <v>703</v>
      </c>
      <c r="W117" s="161">
        <v>12</v>
      </c>
      <c r="X117" s="141">
        <v>0.44</v>
      </c>
      <c r="Y117" s="142">
        <v>8.99</v>
      </c>
      <c r="Z117" s="162">
        <v>0.68</v>
      </c>
    </row>
    <row r="118" spans="22:26" ht="12.75">
      <c r="V118" s="151" t="s">
        <v>704</v>
      </c>
      <c r="W118" s="161">
        <v>11.9</v>
      </c>
      <c r="X118" s="141">
        <v>0.415</v>
      </c>
      <c r="Y118" s="142">
        <v>8.97</v>
      </c>
      <c r="Z118" s="162">
        <v>0.585</v>
      </c>
    </row>
    <row r="119" spans="22:26" ht="12.75">
      <c r="V119" s="151" t="s">
        <v>705</v>
      </c>
      <c r="W119" s="161">
        <v>11.9</v>
      </c>
      <c r="X119" s="141">
        <v>0.43</v>
      </c>
      <c r="Y119" s="142">
        <v>7.04</v>
      </c>
      <c r="Z119" s="162">
        <v>0.59</v>
      </c>
    </row>
    <row r="120" spans="22:26" ht="12.75">
      <c r="V120" s="151" t="s">
        <v>706</v>
      </c>
      <c r="W120" s="161">
        <v>11.8</v>
      </c>
      <c r="X120" s="141">
        <v>0.395</v>
      </c>
      <c r="Y120" s="142">
        <v>7.01</v>
      </c>
      <c r="Z120" s="162">
        <v>0.505</v>
      </c>
    </row>
    <row r="121" spans="22:26" ht="12.75">
      <c r="V121" s="151" t="s">
        <v>707</v>
      </c>
      <c r="W121" s="161">
        <v>11.5</v>
      </c>
      <c r="X121" s="141">
        <v>0.91</v>
      </c>
      <c r="Y121" s="161">
        <v>12.6</v>
      </c>
      <c r="Z121" s="145">
        <v>1.63</v>
      </c>
    </row>
    <row r="122" spans="22:26" ht="12.75">
      <c r="V122" s="151" t="s">
        <v>708</v>
      </c>
      <c r="W122" s="161">
        <v>11.4</v>
      </c>
      <c r="X122" s="141">
        <v>0.83</v>
      </c>
      <c r="Y122" s="161">
        <v>12.5</v>
      </c>
      <c r="Z122" s="145">
        <v>1.48</v>
      </c>
    </row>
    <row r="123" spans="22:26" ht="12.75">
      <c r="V123" s="151" t="s">
        <v>709</v>
      </c>
      <c r="W123" s="161">
        <v>11.2</v>
      </c>
      <c r="X123" s="141">
        <v>0.75</v>
      </c>
      <c r="Y123" s="161">
        <v>12.4</v>
      </c>
      <c r="Z123" s="145">
        <v>1.36</v>
      </c>
    </row>
    <row r="124" spans="22:26" ht="12.75">
      <c r="V124" s="151" t="s">
        <v>710</v>
      </c>
      <c r="W124" s="161">
        <v>11</v>
      </c>
      <c r="X124" s="141">
        <v>0.72</v>
      </c>
      <c r="Y124" s="161">
        <v>12.5</v>
      </c>
      <c r="Z124" s="145">
        <v>1.15</v>
      </c>
    </row>
    <row r="125" spans="22:26" ht="12.75">
      <c r="V125" s="151" t="s">
        <v>711</v>
      </c>
      <c r="W125" s="161">
        <v>10.9</v>
      </c>
      <c r="X125" s="141">
        <v>0.65</v>
      </c>
      <c r="Y125" s="161">
        <v>12.4</v>
      </c>
      <c r="Z125" s="145">
        <v>1.04</v>
      </c>
    </row>
    <row r="126" spans="22:26" ht="12.75">
      <c r="V126" s="151" t="s">
        <v>712</v>
      </c>
      <c r="W126" s="161">
        <v>10.8</v>
      </c>
      <c r="X126" s="141">
        <v>0.6</v>
      </c>
      <c r="Y126" s="161">
        <v>12.4</v>
      </c>
      <c r="Z126" s="162">
        <v>0.96</v>
      </c>
    </row>
    <row r="127" spans="22:26" ht="12.75">
      <c r="V127" s="151" t="s">
        <v>713</v>
      </c>
      <c r="W127" s="161">
        <v>10.8</v>
      </c>
      <c r="X127" s="141">
        <v>0.55</v>
      </c>
      <c r="Y127" s="161">
        <v>12.3</v>
      </c>
      <c r="Z127" s="162">
        <v>0.875</v>
      </c>
    </row>
    <row r="128" spans="22:26" ht="12.75">
      <c r="V128" s="151" t="s">
        <v>714</v>
      </c>
      <c r="W128" s="161">
        <v>10.7</v>
      </c>
      <c r="X128" s="141">
        <v>0.5</v>
      </c>
      <c r="Y128" s="161">
        <v>12.3</v>
      </c>
      <c r="Z128" s="162">
        <v>0.8</v>
      </c>
    </row>
    <row r="129" spans="22:26" ht="12.75">
      <c r="V129" s="151" t="s">
        <v>715</v>
      </c>
      <c r="W129" s="161">
        <v>10.8</v>
      </c>
      <c r="X129" s="141">
        <v>0.58</v>
      </c>
      <c r="Y129" s="142">
        <v>8.42</v>
      </c>
      <c r="Z129" s="162">
        <v>0.93</v>
      </c>
    </row>
    <row r="130" spans="22:26" ht="12.75">
      <c r="V130" s="151" t="s">
        <v>716</v>
      </c>
      <c r="W130" s="161">
        <v>10.7</v>
      </c>
      <c r="X130" s="141">
        <v>0.515</v>
      </c>
      <c r="Y130" s="142">
        <v>8.36</v>
      </c>
      <c r="Z130" s="162">
        <v>0.835</v>
      </c>
    </row>
    <row r="131" spans="22:26" ht="12.75">
      <c r="V131" s="151" t="s">
        <v>717</v>
      </c>
      <c r="W131" s="161">
        <v>10.6</v>
      </c>
      <c r="X131" s="141">
        <v>0.455</v>
      </c>
      <c r="Y131" s="142">
        <v>8.3</v>
      </c>
      <c r="Z131" s="162">
        <v>0.74</v>
      </c>
    </row>
    <row r="132" spans="22:26" ht="12.75">
      <c r="V132" s="151" t="s">
        <v>718</v>
      </c>
      <c r="W132" s="161">
        <v>10.6</v>
      </c>
      <c r="X132" s="141">
        <v>0.43</v>
      </c>
      <c r="Y132" s="142">
        <v>8.27</v>
      </c>
      <c r="Z132" s="162">
        <v>0.685</v>
      </c>
    </row>
    <row r="133" spans="22:26" ht="12.75">
      <c r="V133" s="151" t="s">
        <v>719</v>
      </c>
      <c r="W133" s="161">
        <v>10.5</v>
      </c>
      <c r="X133" s="141">
        <v>0.4</v>
      </c>
      <c r="Y133" s="142">
        <v>8.24</v>
      </c>
      <c r="Z133" s="162">
        <v>0.615</v>
      </c>
    </row>
    <row r="134" spans="22:26" ht="12.75">
      <c r="V134" s="151" t="s">
        <v>720</v>
      </c>
      <c r="W134" s="161">
        <v>10.4</v>
      </c>
      <c r="X134" s="141">
        <v>0.375</v>
      </c>
      <c r="Y134" s="142">
        <v>8.22</v>
      </c>
      <c r="Z134" s="162">
        <v>0.522</v>
      </c>
    </row>
    <row r="135" spans="22:26" ht="12.75">
      <c r="V135" s="151" t="s">
        <v>721</v>
      </c>
      <c r="W135" s="161">
        <v>10.3</v>
      </c>
      <c r="X135" s="141">
        <v>0.35</v>
      </c>
      <c r="Y135" s="142">
        <v>8.14</v>
      </c>
      <c r="Z135" s="162">
        <v>0.43</v>
      </c>
    </row>
    <row r="136" spans="22:26" ht="12.75">
      <c r="V136" s="151" t="s">
        <v>722</v>
      </c>
      <c r="W136" s="161">
        <v>10.5</v>
      </c>
      <c r="X136" s="141">
        <v>0.405</v>
      </c>
      <c r="Y136" s="142">
        <v>6.56</v>
      </c>
      <c r="Z136" s="162">
        <v>0.65</v>
      </c>
    </row>
    <row r="137" spans="22:26" ht="12.75">
      <c r="V137" s="151" t="s">
        <v>723</v>
      </c>
      <c r="W137" s="161">
        <v>10.4</v>
      </c>
      <c r="X137" s="141">
        <v>0.38</v>
      </c>
      <c r="Y137" s="142">
        <v>6.53</v>
      </c>
      <c r="Z137" s="162">
        <v>0.535</v>
      </c>
    </row>
    <row r="138" spans="22:26" ht="12.75">
      <c r="V138" s="151" t="s">
        <v>724</v>
      </c>
      <c r="W138" s="161">
        <v>10.3</v>
      </c>
      <c r="X138" s="141">
        <v>0.35</v>
      </c>
      <c r="Y138" s="142">
        <v>6.5</v>
      </c>
      <c r="Z138" s="162">
        <v>0.45</v>
      </c>
    </row>
    <row r="139" spans="22:26" ht="12.75">
      <c r="V139" s="151" t="s">
        <v>725</v>
      </c>
      <c r="W139" s="161">
        <v>11.2</v>
      </c>
      <c r="X139" s="142">
        <v>1.52</v>
      </c>
      <c r="Y139" s="161">
        <v>12</v>
      </c>
      <c r="Z139" s="145">
        <v>2.74</v>
      </c>
    </row>
    <row r="140" spans="22:26" ht="12.75">
      <c r="V140" s="151" t="s">
        <v>726</v>
      </c>
      <c r="W140" s="161">
        <v>10.9</v>
      </c>
      <c r="X140" s="142">
        <v>1.4</v>
      </c>
      <c r="Y140" s="161">
        <v>11.9</v>
      </c>
      <c r="Z140" s="145">
        <v>2.5</v>
      </c>
    </row>
    <row r="141" spans="22:26" ht="12.75">
      <c r="V141" s="151" t="s">
        <v>727</v>
      </c>
      <c r="W141" s="161">
        <v>10.7</v>
      </c>
      <c r="X141" s="142">
        <v>1.28</v>
      </c>
      <c r="Y141" s="161">
        <v>11.8</v>
      </c>
      <c r="Z141" s="145">
        <v>2.3</v>
      </c>
    </row>
    <row r="142" spans="22:26" ht="12.75">
      <c r="V142" s="151" t="s">
        <v>728</v>
      </c>
      <c r="W142" s="161">
        <v>10.5</v>
      </c>
      <c r="X142" s="142">
        <v>1.16</v>
      </c>
      <c r="Y142" s="161">
        <v>11.7</v>
      </c>
      <c r="Z142" s="145">
        <v>2.11</v>
      </c>
    </row>
    <row r="143" spans="22:26" ht="12.75">
      <c r="V143" s="151" t="s">
        <v>729</v>
      </c>
      <c r="W143" s="161">
        <v>10.3</v>
      </c>
      <c r="X143" s="142">
        <v>1.06</v>
      </c>
      <c r="Y143" s="161">
        <v>11.6</v>
      </c>
      <c r="Z143" s="145">
        <v>1.91</v>
      </c>
    </row>
    <row r="144" spans="22:26" ht="12.75">
      <c r="V144" s="151" t="s">
        <v>730</v>
      </c>
      <c r="W144" s="161">
        <v>10.2</v>
      </c>
      <c r="X144" s="141">
        <v>0.96</v>
      </c>
      <c r="Y144" s="161">
        <v>11.5</v>
      </c>
      <c r="Z144" s="145">
        <v>1.75</v>
      </c>
    </row>
    <row r="145" spans="22:26" ht="12.75">
      <c r="V145" s="151" t="s">
        <v>731</v>
      </c>
      <c r="W145" s="161">
        <v>10</v>
      </c>
      <c r="X145" s="141">
        <v>0.89</v>
      </c>
      <c r="Y145" s="161">
        <v>11.4</v>
      </c>
      <c r="Z145" s="145">
        <v>1.59</v>
      </c>
    </row>
    <row r="146" spans="22:26" ht="12.75">
      <c r="V146" s="151" t="s">
        <v>732</v>
      </c>
      <c r="W146" s="142">
        <v>9.86</v>
      </c>
      <c r="X146" s="141">
        <v>0.81</v>
      </c>
      <c r="Y146" s="161">
        <v>11.3</v>
      </c>
      <c r="Z146" s="145">
        <v>1.44</v>
      </c>
    </row>
    <row r="147" spans="22:26" ht="12.75">
      <c r="V147" s="151" t="s">
        <v>733</v>
      </c>
      <c r="W147" s="142">
        <v>9.75</v>
      </c>
      <c r="X147" s="141">
        <v>0.73</v>
      </c>
      <c r="Y147" s="161">
        <v>11.2</v>
      </c>
      <c r="Z147" s="145">
        <v>1.32</v>
      </c>
    </row>
    <row r="148" spans="22:26" ht="12.75">
      <c r="V148" s="151" t="s">
        <v>734</v>
      </c>
      <c r="W148" s="142">
        <v>9.63</v>
      </c>
      <c r="X148" s="141">
        <v>0.67</v>
      </c>
      <c r="Y148" s="161">
        <v>11.2</v>
      </c>
      <c r="Z148" s="145">
        <v>1.2</v>
      </c>
    </row>
    <row r="149" spans="22:26" ht="12.75">
      <c r="V149" s="151" t="s">
        <v>735</v>
      </c>
      <c r="W149" s="142">
        <v>9.49</v>
      </c>
      <c r="X149" s="141">
        <v>0.655</v>
      </c>
      <c r="Y149" s="161">
        <v>11.3</v>
      </c>
      <c r="Z149" s="145">
        <v>1.06</v>
      </c>
    </row>
    <row r="150" spans="22:26" ht="12.75">
      <c r="V150" s="151" t="s">
        <v>736</v>
      </c>
      <c r="W150" s="142">
        <v>9.37</v>
      </c>
      <c r="X150" s="141">
        <v>0.59</v>
      </c>
      <c r="Y150" s="161">
        <v>11.2</v>
      </c>
      <c r="Z150" s="162">
        <v>0.94</v>
      </c>
    </row>
    <row r="151" spans="22:26" ht="12.75">
      <c r="V151" s="151" t="s">
        <v>737</v>
      </c>
      <c r="W151" s="142">
        <v>9.3</v>
      </c>
      <c r="X151" s="141">
        <v>0.535</v>
      </c>
      <c r="Y151" s="161">
        <v>11.1</v>
      </c>
      <c r="Z151" s="162">
        <v>0.87</v>
      </c>
    </row>
    <row r="152" spans="22:26" ht="12.75">
      <c r="V152" s="151" t="s">
        <v>738</v>
      </c>
      <c r="W152" s="142">
        <v>9.2</v>
      </c>
      <c r="X152" s="141">
        <v>0.48</v>
      </c>
      <c r="Y152" s="161">
        <v>11.1</v>
      </c>
      <c r="Z152" s="162">
        <v>0.77</v>
      </c>
    </row>
    <row r="153" spans="22:26" ht="12.75">
      <c r="V153" s="151" t="s">
        <v>739</v>
      </c>
      <c r="W153" s="142">
        <v>9.11</v>
      </c>
      <c r="X153" s="141">
        <v>0.425</v>
      </c>
      <c r="Y153" s="161">
        <v>11</v>
      </c>
      <c r="Z153" s="162">
        <v>0.68</v>
      </c>
    </row>
    <row r="154" spans="22:26" ht="12.75">
      <c r="V154" s="151" t="s">
        <v>740</v>
      </c>
      <c r="W154" s="142">
        <v>9.24</v>
      </c>
      <c r="X154" s="141">
        <v>0.495</v>
      </c>
      <c r="Y154" s="142">
        <v>7.64</v>
      </c>
      <c r="Z154" s="162">
        <v>0.81</v>
      </c>
    </row>
    <row r="155" spans="22:26" ht="12.75">
      <c r="V155" s="151" t="s">
        <v>741</v>
      </c>
      <c r="W155" s="142">
        <v>9.18</v>
      </c>
      <c r="X155" s="141">
        <v>0.45</v>
      </c>
      <c r="Y155" s="142">
        <v>7.59</v>
      </c>
      <c r="Z155" s="162">
        <v>0.75</v>
      </c>
    </row>
    <row r="156" spans="22:26" ht="12.75">
      <c r="V156" s="151" t="s">
        <v>742</v>
      </c>
      <c r="W156" s="142">
        <v>9.12</v>
      </c>
      <c r="X156" s="141">
        <v>0.415</v>
      </c>
      <c r="Y156" s="142">
        <v>7.56</v>
      </c>
      <c r="Z156" s="162">
        <v>0.695</v>
      </c>
    </row>
    <row r="157" spans="22:26" ht="12.75">
      <c r="V157" s="151" t="s">
        <v>743</v>
      </c>
      <c r="W157" s="142">
        <v>9.06</v>
      </c>
      <c r="X157" s="141">
        <v>0.39</v>
      </c>
      <c r="Y157" s="142">
        <v>7.53</v>
      </c>
      <c r="Z157" s="162">
        <v>0.63</v>
      </c>
    </row>
    <row r="158" spans="22:26" ht="12.75">
      <c r="V158" s="151" t="s">
        <v>744</v>
      </c>
      <c r="W158" s="142">
        <v>9</v>
      </c>
      <c r="X158" s="141">
        <v>0.355</v>
      </c>
      <c r="Y158" s="142">
        <v>7.5</v>
      </c>
      <c r="Z158" s="162">
        <v>0.57</v>
      </c>
    </row>
    <row r="159" spans="22:26" ht="12.75">
      <c r="V159" s="151" t="s">
        <v>745</v>
      </c>
      <c r="W159" s="142">
        <v>9.03</v>
      </c>
      <c r="X159" s="141">
        <v>0.36</v>
      </c>
      <c r="Y159" s="142">
        <v>6.06</v>
      </c>
      <c r="Z159" s="162">
        <v>0.605</v>
      </c>
    </row>
    <row r="160" spans="22:26" ht="12.75">
      <c r="V160" s="151" t="s">
        <v>746</v>
      </c>
      <c r="W160" s="142">
        <v>8.95</v>
      </c>
      <c r="X160" s="141">
        <v>0.315</v>
      </c>
      <c r="Y160" s="142">
        <v>6.02</v>
      </c>
      <c r="Z160" s="162">
        <v>0.525</v>
      </c>
    </row>
    <row r="161" spans="22:26" ht="12.75">
      <c r="V161" s="151" t="s">
        <v>747</v>
      </c>
      <c r="W161" s="142">
        <v>8.85</v>
      </c>
      <c r="X161" s="141">
        <v>0.3</v>
      </c>
      <c r="Y161" s="142">
        <v>6</v>
      </c>
      <c r="Z161" s="162">
        <v>0.425</v>
      </c>
    </row>
    <row r="162" spans="22:26" ht="12.75">
      <c r="V162" s="151" t="s">
        <v>748</v>
      </c>
      <c r="W162" s="142">
        <v>8.49</v>
      </c>
      <c r="X162" s="141">
        <v>0.585</v>
      </c>
      <c r="Y162" s="161">
        <v>10.4</v>
      </c>
      <c r="Z162" s="162">
        <v>0.985</v>
      </c>
    </row>
    <row r="163" spans="22:26" ht="12.75">
      <c r="V163" s="151" t="s">
        <v>749</v>
      </c>
      <c r="W163" s="142">
        <v>8.38</v>
      </c>
      <c r="X163" s="141">
        <v>0.525</v>
      </c>
      <c r="Y163" s="161">
        <v>10.4</v>
      </c>
      <c r="Z163" s="162">
        <v>0.875</v>
      </c>
    </row>
    <row r="164" spans="22:26" ht="12.75">
      <c r="V164" s="151" t="s">
        <v>750</v>
      </c>
      <c r="W164" s="142">
        <v>8.26</v>
      </c>
      <c r="X164" s="141">
        <v>0.455</v>
      </c>
      <c r="Y164" s="161">
        <v>10.3</v>
      </c>
      <c r="Z164" s="162">
        <v>0.76</v>
      </c>
    </row>
    <row r="165" spans="22:26" ht="12.75">
      <c r="V165" s="151" t="s">
        <v>751</v>
      </c>
      <c r="W165" s="142">
        <v>8.17</v>
      </c>
      <c r="X165" s="141">
        <v>0.395</v>
      </c>
      <c r="Y165" s="161">
        <v>10.2</v>
      </c>
      <c r="Z165" s="162">
        <v>0.665</v>
      </c>
    </row>
    <row r="166" spans="22:26" ht="12.75">
      <c r="V166" s="151" t="s">
        <v>752</v>
      </c>
      <c r="W166" s="142">
        <v>8.22</v>
      </c>
      <c r="X166" s="141">
        <v>0.43</v>
      </c>
      <c r="Y166" s="142">
        <v>7.12</v>
      </c>
      <c r="Z166" s="162">
        <v>0.715</v>
      </c>
    </row>
    <row r="167" spans="22:26" ht="12.75">
      <c r="V167" s="151" t="s">
        <v>753</v>
      </c>
      <c r="W167" s="142">
        <v>8.13</v>
      </c>
      <c r="X167" s="141">
        <v>0.38</v>
      </c>
      <c r="Y167" s="142">
        <v>7.07</v>
      </c>
      <c r="Z167" s="162">
        <v>0.63</v>
      </c>
    </row>
    <row r="168" spans="22:26" ht="12.75">
      <c r="V168" s="151" t="s">
        <v>754</v>
      </c>
      <c r="W168" s="142">
        <v>8.07</v>
      </c>
      <c r="X168" s="141">
        <v>0.345</v>
      </c>
      <c r="Y168" s="142">
        <v>7.04</v>
      </c>
      <c r="Z168" s="162">
        <v>0.565</v>
      </c>
    </row>
    <row r="169" spans="22:26" ht="12.75">
      <c r="V169" s="151" t="s">
        <v>755</v>
      </c>
      <c r="W169" s="142">
        <v>8.01</v>
      </c>
      <c r="X169" s="141">
        <v>0.305</v>
      </c>
      <c r="Y169" s="142">
        <v>7</v>
      </c>
      <c r="Z169" s="162">
        <v>0.505</v>
      </c>
    </row>
    <row r="170" spans="22:26" ht="12.75">
      <c r="V170" s="151" t="s">
        <v>756</v>
      </c>
      <c r="W170" s="142">
        <v>7.93</v>
      </c>
      <c r="X170" s="141">
        <v>0.295</v>
      </c>
      <c r="Y170" s="142">
        <v>6.99</v>
      </c>
      <c r="Z170" s="162">
        <v>0.43</v>
      </c>
    </row>
    <row r="171" spans="22:26" ht="12.75">
      <c r="V171" s="151" t="s">
        <v>757</v>
      </c>
      <c r="W171" s="142">
        <v>7.94</v>
      </c>
      <c r="X171" s="141">
        <v>0.275</v>
      </c>
      <c r="Y171" s="142">
        <v>5.53</v>
      </c>
      <c r="Z171" s="162">
        <v>0.44</v>
      </c>
    </row>
    <row r="172" spans="22:26" ht="12.75">
      <c r="V172" s="151" t="s">
        <v>758</v>
      </c>
      <c r="W172" s="142">
        <v>7.85</v>
      </c>
      <c r="X172" s="141">
        <v>0.25</v>
      </c>
      <c r="Y172" s="142">
        <v>5.5</v>
      </c>
      <c r="Z172" s="162">
        <v>0.345</v>
      </c>
    </row>
    <row r="173" spans="22:26" ht="12.75">
      <c r="V173" s="151" t="s">
        <v>759</v>
      </c>
      <c r="W173" s="161">
        <v>11.2</v>
      </c>
      <c r="X173" s="142">
        <v>3.07</v>
      </c>
      <c r="Y173" s="161">
        <v>17.9</v>
      </c>
      <c r="Z173" s="145">
        <v>4.91</v>
      </c>
    </row>
    <row r="174" spans="22:26" ht="12.75">
      <c r="V174" s="151" t="s">
        <v>760</v>
      </c>
      <c r="W174" s="161">
        <v>10.8</v>
      </c>
      <c r="X174" s="142">
        <v>2.83</v>
      </c>
      <c r="Y174" s="161">
        <v>17.7</v>
      </c>
      <c r="Z174" s="145">
        <v>4.52</v>
      </c>
    </row>
    <row r="175" spans="22:26" ht="12.75">
      <c r="V175" s="151" t="s">
        <v>761</v>
      </c>
      <c r="W175" s="161">
        <v>10.5</v>
      </c>
      <c r="X175" s="142">
        <v>2.6</v>
      </c>
      <c r="Y175" s="161">
        <v>17.4</v>
      </c>
      <c r="Z175" s="145">
        <v>4.16</v>
      </c>
    </row>
    <row r="176" spans="22:26" ht="12.75">
      <c r="V176" s="151" t="s">
        <v>762</v>
      </c>
      <c r="W176" s="161">
        <v>10.1</v>
      </c>
      <c r="X176" s="142">
        <v>2.38</v>
      </c>
      <c r="Y176" s="161">
        <v>17.2</v>
      </c>
      <c r="Z176" s="145">
        <v>3.82</v>
      </c>
    </row>
    <row r="177" spans="22:26" ht="12.75">
      <c r="V177" s="151" t="s">
        <v>763</v>
      </c>
      <c r="W177" s="142">
        <v>9.8</v>
      </c>
      <c r="X177" s="142">
        <v>2.19</v>
      </c>
      <c r="Y177" s="161">
        <v>17</v>
      </c>
      <c r="Z177" s="145">
        <v>3.5</v>
      </c>
    </row>
    <row r="178" spans="22:26" ht="12.75">
      <c r="V178" s="151" t="s">
        <v>764</v>
      </c>
      <c r="W178" s="142">
        <v>9.51</v>
      </c>
      <c r="X178" s="142">
        <v>2.02</v>
      </c>
      <c r="Y178" s="161">
        <v>16.8</v>
      </c>
      <c r="Z178" s="145">
        <v>3.21</v>
      </c>
    </row>
    <row r="179" spans="22:26" ht="12.75">
      <c r="V179" s="151" t="s">
        <v>765</v>
      </c>
      <c r="W179" s="142">
        <v>9.34</v>
      </c>
      <c r="X179" s="142">
        <v>1.88</v>
      </c>
      <c r="Y179" s="161">
        <v>16.7</v>
      </c>
      <c r="Z179" s="145">
        <v>3.04</v>
      </c>
    </row>
    <row r="180" spans="22:26" ht="12.75">
      <c r="V180" s="151" t="s">
        <v>766</v>
      </c>
      <c r="W180" s="142">
        <v>9.15</v>
      </c>
      <c r="X180" s="142">
        <v>1.77</v>
      </c>
      <c r="Y180" s="161">
        <v>16.6</v>
      </c>
      <c r="Z180" s="145">
        <v>2.85</v>
      </c>
    </row>
    <row r="181" spans="22:26" ht="12.75">
      <c r="V181" s="151" t="s">
        <v>767</v>
      </c>
      <c r="W181" s="142">
        <v>8.96</v>
      </c>
      <c r="X181" s="142">
        <v>1.66</v>
      </c>
      <c r="Y181" s="161">
        <v>16.5</v>
      </c>
      <c r="Z181" s="145">
        <v>2.66</v>
      </c>
    </row>
    <row r="182" spans="22:26" ht="12.75">
      <c r="V182" s="151" t="s">
        <v>768</v>
      </c>
      <c r="W182" s="142">
        <v>8.77</v>
      </c>
      <c r="X182" s="142">
        <v>1.54</v>
      </c>
      <c r="Y182" s="161">
        <v>16.4</v>
      </c>
      <c r="Z182" s="145">
        <v>2.47</v>
      </c>
    </row>
    <row r="183" spans="22:26" ht="12.75">
      <c r="V183" s="151" t="s">
        <v>769</v>
      </c>
      <c r="W183" s="142">
        <v>8.56</v>
      </c>
      <c r="X183" s="142">
        <v>1.41</v>
      </c>
      <c r="Y183" s="161">
        <v>16.2</v>
      </c>
      <c r="Z183" s="145">
        <v>2.26</v>
      </c>
    </row>
    <row r="184" spans="22:26" ht="12.75">
      <c r="V184" s="151" t="s">
        <v>770</v>
      </c>
      <c r="W184" s="142">
        <v>8.37</v>
      </c>
      <c r="X184" s="142">
        <v>1.29</v>
      </c>
      <c r="Y184" s="161">
        <v>16.1</v>
      </c>
      <c r="Z184" s="145">
        <v>2.07</v>
      </c>
    </row>
    <row r="185" spans="22:26" ht="12.75">
      <c r="V185" s="151" t="s">
        <v>771</v>
      </c>
      <c r="W185" s="142">
        <v>8.19</v>
      </c>
      <c r="X185" s="142">
        <v>1.18</v>
      </c>
      <c r="Y185" s="161">
        <v>16</v>
      </c>
      <c r="Z185" s="145">
        <v>1.89</v>
      </c>
    </row>
    <row r="186" spans="22:26" ht="12.75">
      <c r="V186" s="151" t="s">
        <v>772</v>
      </c>
      <c r="W186" s="142">
        <v>8.02</v>
      </c>
      <c r="X186" s="142">
        <v>1.07</v>
      </c>
      <c r="Y186" s="161">
        <v>15.9</v>
      </c>
      <c r="Z186" s="145">
        <v>1.72</v>
      </c>
    </row>
    <row r="187" spans="22:26" ht="12.75">
      <c r="V187" s="151" t="s">
        <v>773</v>
      </c>
      <c r="W187" s="142">
        <v>7.86</v>
      </c>
      <c r="X187" s="141">
        <v>0.98</v>
      </c>
      <c r="Y187" s="161">
        <v>15.8</v>
      </c>
      <c r="Z187" s="145">
        <v>1.56</v>
      </c>
    </row>
    <row r="188" spans="22:26" ht="12.75">
      <c r="V188" s="151" t="s">
        <v>774</v>
      </c>
      <c r="W188" s="142">
        <v>7.74</v>
      </c>
      <c r="X188" s="141">
        <v>0.89</v>
      </c>
      <c r="Y188" s="161">
        <v>15.7</v>
      </c>
      <c r="Z188" s="145">
        <v>1.44</v>
      </c>
    </row>
    <row r="189" spans="22:26" ht="12.75">
      <c r="V189" s="151" t="s">
        <v>775</v>
      </c>
      <c r="W189" s="142">
        <v>7.61</v>
      </c>
      <c r="X189" s="141">
        <v>0.83</v>
      </c>
      <c r="Y189" s="161">
        <v>15.7</v>
      </c>
      <c r="Z189" s="145">
        <v>1.31</v>
      </c>
    </row>
    <row r="190" spans="22:26" ht="12.75">
      <c r="V190" s="151" t="s">
        <v>776</v>
      </c>
      <c r="W190" s="142">
        <v>7.49</v>
      </c>
      <c r="X190" s="141">
        <v>0.745</v>
      </c>
      <c r="Y190" s="161">
        <v>15.6</v>
      </c>
      <c r="Z190" s="145">
        <v>1.19</v>
      </c>
    </row>
    <row r="191" spans="22:26" ht="12.75">
      <c r="V191" s="151" t="s">
        <v>777</v>
      </c>
      <c r="W191" s="142">
        <v>7.39</v>
      </c>
      <c r="X191" s="141">
        <v>0.68</v>
      </c>
      <c r="Y191" s="161">
        <v>15.5</v>
      </c>
      <c r="Z191" s="145">
        <v>1.09</v>
      </c>
    </row>
    <row r="192" spans="22:26" ht="12.75">
      <c r="V192" s="151" t="s">
        <v>778</v>
      </c>
      <c r="W192" s="142">
        <v>7.33</v>
      </c>
      <c r="X192" s="141">
        <v>0.645</v>
      </c>
      <c r="Y192" s="161">
        <v>14.7</v>
      </c>
      <c r="Z192" s="145">
        <v>1.03</v>
      </c>
    </row>
    <row r="193" spans="22:26" ht="12.75">
      <c r="V193" s="151" t="s">
        <v>779</v>
      </c>
      <c r="W193" s="142">
        <v>7.24</v>
      </c>
      <c r="X193" s="141">
        <v>0.59</v>
      </c>
      <c r="Y193" s="161">
        <v>14.7</v>
      </c>
      <c r="Z193" s="162">
        <v>0.94</v>
      </c>
    </row>
    <row r="194" spans="22:26" ht="12.75">
      <c r="V194" s="151" t="s">
        <v>780</v>
      </c>
      <c r="W194" s="142">
        <v>7.16</v>
      </c>
      <c r="X194" s="141">
        <v>0.525</v>
      </c>
      <c r="Y194" s="161">
        <v>14.6</v>
      </c>
      <c r="Z194" s="162">
        <v>0.86</v>
      </c>
    </row>
    <row r="195" spans="22:26" ht="12.75">
      <c r="V195" s="151" t="s">
        <v>781</v>
      </c>
      <c r="W195" s="142">
        <v>7.08</v>
      </c>
      <c r="X195" s="141">
        <v>0.485</v>
      </c>
      <c r="Y195" s="161">
        <v>14.6</v>
      </c>
      <c r="Z195" s="162">
        <v>0.78</v>
      </c>
    </row>
    <row r="196" spans="22:26" ht="12.75">
      <c r="V196" s="151" t="s">
        <v>782</v>
      </c>
      <c r="W196" s="142">
        <v>7.01</v>
      </c>
      <c r="X196" s="141">
        <v>0.44</v>
      </c>
      <c r="Y196" s="161">
        <v>14.5</v>
      </c>
      <c r="Z196" s="162">
        <v>0.71</v>
      </c>
    </row>
    <row r="197" spans="22:26" ht="12.75">
      <c r="V197" s="151" t="s">
        <v>783</v>
      </c>
      <c r="W197" s="142">
        <v>7.16</v>
      </c>
      <c r="X197" s="141">
        <v>0.51</v>
      </c>
      <c r="Y197" s="161">
        <v>10.1</v>
      </c>
      <c r="Z197" s="162">
        <v>0.855</v>
      </c>
    </row>
    <row r="198" spans="22:26" ht="12.75">
      <c r="V198" s="151" t="s">
        <v>784</v>
      </c>
      <c r="W198" s="142">
        <v>7.09</v>
      </c>
      <c r="X198" s="141">
        <v>0.45</v>
      </c>
      <c r="Y198" s="161">
        <v>10.1</v>
      </c>
      <c r="Z198" s="162">
        <v>0.785</v>
      </c>
    </row>
    <row r="199" spans="22:26" ht="12.75">
      <c r="V199" s="151" t="s">
        <v>785</v>
      </c>
      <c r="W199" s="142">
        <v>7.02</v>
      </c>
      <c r="X199" s="141">
        <v>0.415</v>
      </c>
      <c r="Y199" s="161">
        <v>10</v>
      </c>
      <c r="Z199" s="162">
        <v>0.72</v>
      </c>
    </row>
    <row r="200" spans="22:26" ht="12.75">
      <c r="V200" s="151" t="s">
        <v>786</v>
      </c>
      <c r="W200" s="142">
        <v>6.95</v>
      </c>
      <c r="X200" s="141">
        <v>0.375</v>
      </c>
      <c r="Y200" s="161">
        <v>10</v>
      </c>
      <c r="Z200" s="162">
        <v>0.645</v>
      </c>
    </row>
    <row r="201" spans="22:26" ht="12.75">
      <c r="V201" s="151" t="s">
        <v>787</v>
      </c>
      <c r="W201" s="142">
        <v>6.96</v>
      </c>
      <c r="X201" s="141">
        <v>0.37</v>
      </c>
      <c r="Y201" s="142">
        <v>8.06</v>
      </c>
      <c r="Z201" s="162">
        <v>0.66</v>
      </c>
    </row>
    <row r="202" spans="22:26" ht="12.75">
      <c r="V202" s="151" t="s">
        <v>788</v>
      </c>
      <c r="W202" s="142">
        <v>6.9</v>
      </c>
      <c r="X202" s="141">
        <v>0.34</v>
      </c>
      <c r="Y202" s="142">
        <v>8.03</v>
      </c>
      <c r="Z202" s="162">
        <v>0.595</v>
      </c>
    </row>
    <row r="203" spans="22:26" ht="12.75">
      <c r="V203" s="151" t="s">
        <v>789</v>
      </c>
      <c r="W203" s="142">
        <v>6.83</v>
      </c>
      <c r="X203" s="141">
        <v>0.305</v>
      </c>
      <c r="Y203" s="142">
        <v>8</v>
      </c>
      <c r="Z203" s="162">
        <v>0.53</v>
      </c>
    </row>
    <row r="204" spans="22:26" ht="12.75">
      <c r="V204" s="151" t="s">
        <v>790</v>
      </c>
      <c r="W204" s="142">
        <v>7.05</v>
      </c>
      <c r="X204" s="141">
        <v>0.31</v>
      </c>
      <c r="Y204" s="142">
        <v>6.77</v>
      </c>
      <c r="Z204" s="162">
        <v>0.515</v>
      </c>
    </row>
    <row r="205" spans="22:26" ht="12.75">
      <c r="V205" s="151" t="s">
        <v>791</v>
      </c>
      <c r="W205" s="142">
        <v>6.99</v>
      </c>
      <c r="X205" s="141">
        <v>0.285</v>
      </c>
      <c r="Y205" s="142">
        <v>6.75</v>
      </c>
      <c r="Z205" s="162">
        <v>0.455</v>
      </c>
    </row>
    <row r="206" spans="22:26" ht="12.75">
      <c r="V206" s="151" t="s">
        <v>792</v>
      </c>
      <c r="W206" s="142">
        <v>6.92</v>
      </c>
      <c r="X206" s="141">
        <v>0.27</v>
      </c>
      <c r="Y206" s="142">
        <v>6.73</v>
      </c>
      <c r="Z206" s="162">
        <v>0.385</v>
      </c>
    </row>
    <row r="207" spans="22:26" ht="12.75">
      <c r="V207" s="151" t="s">
        <v>793</v>
      </c>
      <c r="W207" s="142">
        <v>6.96</v>
      </c>
      <c r="X207" s="141">
        <v>0.255</v>
      </c>
      <c r="Y207" s="142">
        <v>5.03</v>
      </c>
      <c r="Z207" s="162">
        <v>0.42</v>
      </c>
    </row>
    <row r="208" spans="22:26" ht="12.75">
      <c r="V208" s="151" t="s">
        <v>794</v>
      </c>
      <c r="W208" s="142">
        <v>6.87</v>
      </c>
      <c r="X208" s="141">
        <v>0.23</v>
      </c>
      <c r="Y208" s="142">
        <v>5</v>
      </c>
      <c r="Z208" s="162">
        <v>0.335</v>
      </c>
    </row>
    <row r="209" spans="22:26" ht="12.75">
      <c r="V209" s="151" t="s">
        <v>795</v>
      </c>
      <c r="W209" s="142">
        <v>8.41</v>
      </c>
      <c r="X209" s="142">
        <v>1.78</v>
      </c>
      <c r="Y209" s="161">
        <v>13.4</v>
      </c>
      <c r="Z209" s="145">
        <v>2.96</v>
      </c>
    </row>
    <row r="210" spans="22:26" ht="12.75">
      <c r="V210" s="151" t="s">
        <v>796</v>
      </c>
      <c r="W210" s="142">
        <v>8.16</v>
      </c>
      <c r="X210" s="142">
        <v>1.63</v>
      </c>
      <c r="Y210" s="161">
        <v>13.2</v>
      </c>
      <c r="Z210" s="145">
        <v>2.71</v>
      </c>
    </row>
    <row r="211" spans="22:26" ht="12.75">
      <c r="V211" s="151" t="s">
        <v>797</v>
      </c>
      <c r="W211" s="142">
        <v>7.93</v>
      </c>
      <c r="X211" s="142">
        <v>1.53</v>
      </c>
      <c r="Y211" s="161">
        <v>13.1</v>
      </c>
      <c r="Z211" s="145">
        <v>2.47</v>
      </c>
    </row>
    <row r="212" spans="22:26" ht="12.75">
      <c r="V212" s="151" t="s">
        <v>798</v>
      </c>
      <c r="W212" s="142">
        <v>7.71</v>
      </c>
      <c r="X212" s="142">
        <v>1.4</v>
      </c>
      <c r="Y212" s="161">
        <v>13</v>
      </c>
      <c r="Z212" s="145">
        <v>2.25</v>
      </c>
    </row>
    <row r="213" spans="22:26" ht="12.75">
      <c r="V213" s="151" t="s">
        <v>799</v>
      </c>
      <c r="W213" s="142">
        <v>7.53</v>
      </c>
      <c r="X213" s="142">
        <v>1.29</v>
      </c>
      <c r="Y213" s="161">
        <v>12.9</v>
      </c>
      <c r="Z213" s="145">
        <v>2.07</v>
      </c>
    </row>
    <row r="214" spans="22:26" ht="12.75">
      <c r="V214" s="151" t="s">
        <v>800</v>
      </c>
      <c r="W214" s="142">
        <v>7.36</v>
      </c>
      <c r="X214" s="142">
        <v>1.18</v>
      </c>
      <c r="Y214" s="161">
        <v>12.8</v>
      </c>
      <c r="Z214" s="145">
        <v>1.9</v>
      </c>
    </row>
    <row r="215" spans="22:26" ht="12.75">
      <c r="V215" s="151" t="s">
        <v>801</v>
      </c>
      <c r="W215" s="142">
        <v>7.19</v>
      </c>
      <c r="X215" s="142">
        <v>1.06</v>
      </c>
      <c r="Y215" s="161">
        <v>12.7</v>
      </c>
      <c r="Z215" s="145">
        <v>1.74</v>
      </c>
    </row>
    <row r="216" spans="22:26" ht="12.75">
      <c r="V216" s="151" t="s">
        <v>802</v>
      </c>
      <c r="W216" s="142">
        <v>7.02</v>
      </c>
      <c r="X216" s="141">
        <v>0.96</v>
      </c>
      <c r="Y216" s="161">
        <v>12.6</v>
      </c>
      <c r="Z216" s="145">
        <v>1.56</v>
      </c>
    </row>
    <row r="217" spans="22:26" ht="12.75">
      <c r="V217" s="151" t="s">
        <v>803</v>
      </c>
      <c r="W217" s="142">
        <v>6.86</v>
      </c>
      <c r="X217" s="141">
        <v>0.87</v>
      </c>
      <c r="Y217" s="161">
        <v>12.5</v>
      </c>
      <c r="Z217" s="145">
        <v>1.4</v>
      </c>
    </row>
    <row r="218" spans="22:26" ht="12.75">
      <c r="V218" s="151" t="s">
        <v>804</v>
      </c>
      <c r="W218" s="142">
        <v>6.71</v>
      </c>
      <c r="X218" s="141">
        <v>0.79</v>
      </c>
      <c r="Y218" s="161">
        <v>12.4</v>
      </c>
      <c r="Z218" s="145">
        <v>1.25</v>
      </c>
    </row>
    <row r="219" spans="22:26" ht="12.75">
      <c r="V219" s="151" t="s">
        <v>805</v>
      </c>
      <c r="W219" s="142">
        <v>6.56</v>
      </c>
      <c r="X219" s="141">
        <v>0.71</v>
      </c>
      <c r="Y219" s="161">
        <v>12.3</v>
      </c>
      <c r="Z219" s="145">
        <v>1.11</v>
      </c>
    </row>
    <row r="220" spans="22:26" ht="12.75">
      <c r="V220" s="151" t="s">
        <v>806</v>
      </c>
      <c r="W220" s="142">
        <v>6.45</v>
      </c>
      <c r="X220" s="141">
        <v>0.61</v>
      </c>
      <c r="Y220" s="161">
        <v>12.2</v>
      </c>
      <c r="Z220" s="162">
        <v>0.99</v>
      </c>
    </row>
    <row r="221" spans="22:26" ht="12.75">
      <c r="V221" s="151" t="s">
        <v>807</v>
      </c>
      <c r="W221" s="142">
        <v>6.36</v>
      </c>
      <c r="X221" s="141">
        <v>0.55</v>
      </c>
      <c r="Y221" s="161">
        <v>12.2</v>
      </c>
      <c r="Z221" s="162">
        <v>0.9</v>
      </c>
    </row>
    <row r="222" spans="22:26" ht="12.75">
      <c r="V222" s="151" t="s">
        <v>808</v>
      </c>
      <c r="W222" s="142">
        <v>6.27</v>
      </c>
      <c r="X222" s="141">
        <v>0.515</v>
      </c>
      <c r="Y222" s="161">
        <v>12.1</v>
      </c>
      <c r="Z222" s="162">
        <v>0.81</v>
      </c>
    </row>
    <row r="223" spans="22:26" ht="12.75">
      <c r="V223" s="151" t="s">
        <v>809</v>
      </c>
      <c r="W223" s="142">
        <v>6.19</v>
      </c>
      <c r="X223" s="141">
        <v>0.47</v>
      </c>
      <c r="Y223" s="161">
        <v>12.1</v>
      </c>
      <c r="Z223" s="162">
        <v>0.735</v>
      </c>
    </row>
    <row r="224" spans="22:26" ht="12.75">
      <c r="V224" s="151" t="s">
        <v>810</v>
      </c>
      <c r="W224" s="142">
        <v>6.13</v>
      </c>
      <c r="X224" s="141">
        <v>0.43</v>
      </c>
      <c r="Y224" s="161">
        <v>12</v>
      </c>
      <c r="Z224" s="162">
        <v>0.67</v>
      </c>
    </row>
    <row r="225" spans="22:26" ht="12.75">
      <c r="V225" s="151" t="s">
        <v>811</v>
      </c>
      <c r="W225" s="142">
        <v>6.06</v>
      </c>
      <c r="X225" s="141">
        <v>0.39</v>
      </c>
      <c r="Y225" s="161">
        <v>12</v>
      </c>
      <c r="Z225" s="162">
        <v>0.605</v>
      </c>
    </row>
    <row r="226" spans="22:26" ht="12.75">
      <c r="V226" s="151" t="s">
        <v>812</v>
      </c>
      <c r="W226" s="142">
        <v>6.1</v>
      </c>
      <c r="X226" s="141">
        <v>0.36</v>
      </c>
      <c r="Y226" s="161">
        <v>10</v>
      </c>
      <c r="Z226" s="162">
        <v>0.64</v>
      </c>
    </row>
    <row r="227" spans="22:26" ht="12.75">
      <c r="V227" s="151" t="s">
        <v>813</v>
      </c>
      <c r="W227" s="142">
        <v>6.03</v>
      </c>
      <c r="X227" s="141">
        <v>0.345</v>
      </c>
      <c r="Y227" s="161">
        <v>10</v>
      </c>
      <c r="Z227" s="162">
        <v>0.575</v>
      </c>
    </row>
    <row r="228" spans="22:26" ht="12.75">
      <c r="V228" s="151" t="s">
        <v>814</v>
      </c>
      <c r="W228" s="142">
        <v>6.1</v>
      </c>
      <c r="X228" s="141">
        <v>0.37</v>
      </c>
      <c r="Y228" s="142">
        <v>8.08</v>
      </c>
      <c r="Z228" s="162">
        <v>0.64</v>
      </c>
    </row>
    <row r="229" spans="22:26" ht="12.75">
      <c r="V229" s="151" t="s">
        <v>815</v>
      </c>
      <c r="W229" s="142">
        <v>6.03</v>
      </c>
      <c r="X229" s="141">
        <v>0.335</v>
      </c>
      <c r="Y229" s="142">
        <v>8.05</v>
      </c>
      <c r="Z229" s="162">
        <v>0.575</v>
      </c>
    </row>
    <row r="230" spans="22:26" ht="12.75">
      <c r="V230" s="151" t="s">
        <v>816</v>
      </c>
      <c r="W230" s="142">
        <v>5.97</v>
      </c>
      <c r="X230" s="141">
        <v>0.295</v>
      </c>
      <c r="Y230" s="142">
        <v>8.01</v>
      </c>
      <c r="Z230" s="162">
        <v>0.515</v>
      </c>
    </row>
    <row r="231" spans="22:26" ht="12.75">
      <c r="V231" s="151" t="s">
        <v>817</v>
      </c>
      <c r="W231" s="142">
        <v>6.25</v>
      </c>
      <c r="X231" s="141">
        <v>0.3</v>
      </c>
      <c r="Y231" s="142">
        <v>6.56</v>
      </c>
      <c r="Z231" s="162">
        <v>0.52</v>
      </c>
    </row>
    <row r="232" spans="22:26" ht="12.75">
      <c r="V232" s="151" t="s">
        <v>818</v>
      </c>
      <c r="W232" s="142">
        <v>6.17</v>
      </c>
      <c r="X232" s="141">
        <v>0.26</v>
      </c>
      <c r="Y232" s="142">
        <v>6.52</v>
      </c>
      <c r="Z232" s="162">
        <v>0.44</v>
      </c>
    </row>
    <row r="233" spans="22:26" ht="12.75">
      <c r="V233" s="151" t="s">
        <v>819</v>
      </c>
      <c r="W233" s="142">
        <v>6.11</v>
      </c>
      <c r="X233" s="141">
        <v>0.23</v>
      </c>
      <c r="Y233" s="142">
        <v>6.49</v>
      </c>
      <c r="Z233" s="162">
        <v>0.38</v>
      </c>
    </row>
    <row r="234" spans="22:26" ht="12.75">
      <c r="V234" s="151" t="s">
        <v>820</v>
      </c>
      <c r="W234" s="142">
        <v>6.16</v>
      </c>
      <c r="X234" s="141">
        <v>0.26</v>
      </c>
      <c r="Y234" s="142">
        <v>4.03</v>
      </c>
      <c r="Z234" s="162">
        <v>0.425</v>
      </c>
    </row>
    <row r="235" spans="22:26" ht="12.75">
      <c r="V235" s="151" t="s">
        <v>821</v>
      </c>
      <c r="W235" s="142">
        <v>6.08</v>
      </c>
      <c r="X235" s="141">
        <v>0.235</v>
      </c>
      <c r="Y235" s="142">
        <v>4.01</v>
      </c>
      <c r="Z235" s="162">
        <v>0.35</v>
      </c>
    </row>
    <row r="236" spans="22:26" ht="12.75">
      <c r="V236" s="151" t="s">
        <v>822</v>
      </c>
      <c r="W236" s="142">
        <v>6</v>
      </c>
      <c r="X236" s="141">
        <v>0.22</v>
      </c>
      <c r="Y236" s="142">
        <v>3.99</v>
      </c>
      <c r="Z236" s="162">
        <v>0.265</v>
      </c>
    </row>
    <row r="237" spans="22:26" ht="12.75">
      <c r="V237" s="151" t="s">
        <v>823</v>
      </c>
      <c r="W237" s="142">
        <v>5.96</v>
      </c>
      <c r="X237" s="141">
        <v>0.2</v>
      </c>
      <c r="Y237" s="142">
        <v>3.97</v>
      </c>
      <c r="Z237" s="162">
        <v>0.225</v>
      </c>
    </row>
    <row r="238" spans="22:26" ht="12.75">
      <c r="V238" s="151" t="s">
        <v>824</v>
      </c>
      <c r="W238" s="142">
        <v>5.68</v>
      </c>
      <c r="X238" s="141">
        <v>0.755</v>
      </c>
      <c r="Y238" s="161">
        <v>10.4</v>
      </c>
      <c r="Z238" s="145">
        <v>1.25</v>
      </c>
    </row>
    <row r="239" spans="22:26" ht="12.75">
      <c r="V239" s="151" t="s">
        <v>825</v>
      </c>
      <c r="W239" s="142">
        <v>5.55</v>
      </c>
      <c r="X239" s="141">
        <v>0.68</v>
      </c>
      <c r="Y239" s="161">
        <v>10.3</v>
      </c>
      <c r="Z239" s="145">
        <v>1.12</v>
      </c>
    </row>
    <row r="240" spans="22:26" ht="12.75">
      <c r="V240" s="151" t="s">
        <v>826</v>
      </c>
      <c r="W240" s="142">
        <v>5.42</v>
      </c>
      <c r="X240" s="141">
        <v>0.605</v>
      </c>
      <c r="Y240" s="161">
        <v>10.3</v>
      </c>
      <c r="Z240" s="162">
        <v>0.99</v>
      </c>
    </row>
    <row r="241" spans="22:26" ht="12.75">
      <c r="V241" s="151" t="s">
        <v>827</v>
      </c>
      <c r="W241" s="142">
        <v>5.3</v>
      </c>
      <c r="X241" s="141">
        <v>0.53</v>
      </c>
      <c r="Y241" s="161">
        <v>10.2</v>
      </c>
      <c r="Z241" s="162">
        <v>0.87</v>
      </c>
    </row>
    <row r="242" spans="22:26" ht="12.75">
      <c r="V242" s="151" t="s">
        <v>828</v>
      </c>
      <c r="W242" s="142">
        <v>5.2</v>
      </c>
      <c r="X242" s="141">
        <v>0.47</v>
      </c>
      <c r="Y242" s="161">
        <v>10.1</v>
      </c>
      <c r="Z242" s="162">
        <v>0.77</v>
      </c>
    </row>
    <row r="243" spans="22:26" ht="12.75">
      <c r="V243" s="151" t="s">
        <v>829</v>
      </c>
      <c r="W243" s="142">
        <v>5.11</v>
      </c>
      <c r="X243" s="141">
        <v>0.42</v>
      </c>
      <c r="Y243" s="161">
        <v>10.1</v>
      </c>
      <c r="Z243" s="162">
        <v>0.68</v>
      </c>
    </row>
    <row r="244" spans="22:26" ht="12.75">
      <c r="V244" s="151" t="s">
        <v>830</v>
      </c>
      <c r="W244" s="142">
        <v>5.05</v>
      </c>
      <c r="X244" s="141">
        <v>0.37</v>
      </c>
      <c r="Y244" s="161">
        <v>10</v>
      </c>
      <c r="Z244" s="162">
        <v>0.615</v>
      </c>
    </row>
    <row r="245" spans="22:26" ht="12.75">
      <c r="V245" s="151" t="s">
        <v>831</v>
      </c>
      <c r="W245" s="142">
        <v>4.99</v>
      </c>
      <c r="X245" s="141">
        <v>0.34</v>
      </c>
      <c r="Y245" s="161">
        <v>10</v>
      </c>
      <c r="Z245" s="162">
        <v>0.56</v>
      </c>
    </row>
    <row r="246" spans="22:26" ht="12.75">
      <c r="V246" s="151" t="s">
        <v>832</v>
      </c>
      <c r="W246" s="142">
        <v>5.05</v>
      </c>
      <c r="X246" s="141">
        <v>0.35</v>
      </c>
      <c r="Y246" s="142">
        <v>8.02</v>
      </c>
      <c r="Z246" s="162">
        <v>0.62</v>
      </c>
    </row>
    <row r="247" spans="22:26" ht="12.75">
      <c r="V247" s="151" t="s">
        <v>833</v>
      </c>
      <c r="W247" s="142">
        <v>4.96</v>
      </c>
      <c r="X247" s="141">
        <v>0.315</v>
      </c>
      <c r="Y247" s="142">
        <v>7.99</v>
      </c>
      <c r="Z247" s="162">
        <v>0.53</v>
      </c>
    </row>
    <row r="248" spans="22:26" ht="12.75">
      <c r="V248" s="151" t="s">
        <v>834</v>
      </c>
      <c r="W248" s="142">
        <v>4.87</v>
      </c>
      <c r="X248" s="141">
        <v>0.29</v>
      </c>
      <c r="Y248" s="142">
        <v>7.96</v>
      </c>
      <c r="Z248" s="162">
        <v>0.435</v>
      </c>
    </row>
    <row r="249" spans="22:26" ht="12.75">
      <c r="V249" s="151" t="s">
        <v>835</v>
      </c>
      <c r="W249" s="142">
        <v>5.24</v>
      </c>
      <c r="X249" s="141">
        <v>0.3</v>
      </c>
      <c r="Y249" s="142">
        <v>5.81</v>
      </c>
      <c r="Z249" s="162">
        <v>0.51</v>
      </c>
    </row>
    <row r="250" spans="22:26" ht="12.75">
      <c r="V250" s="151" t="s">
        <v>836</v>
      </c>
      <c r="W250" s="142">
        <v>5.17</v>
      </c>
      <c r="X250" s="141">
        <v>0.26</v>
      </c>
      <c r="Y250" s="142">
        <v>5.77</v>
      </c>
      <c r="Z250" s="162">
        <v>0.44</v>
      </c>
    </row>
    <row r="251" spans="22:26" ht="12.75">
      <c r="V251" s="151" t="s">
        <v>837</v>
      </c>
      <c r="W251" s="142">
        <v>5.09</v>
      </c>
      <c r="X251" s="141">
        <v>0.24</v>
      </c>
      <c r="Y251" s="142">
        <v>5.75</v>
      </c>
      <c r="Z251" s="162">
        <v>0.36</v>
      </c>
    </row>
    <row r="252" spans="22:26" ht="12.75">
      <c r="V252" s="151" t="s">
        <v>838</v>
      </c>
      <c r="W252" s="142">
        <v>5.12</v>
      </c>
      <c r="X252" s="141">
        <v>0.25</v>
      </c>
      <c r="Y252" s="142">
        <v>4.02</v>
      </c>
      <c r="Z252" s="162">
        <v>0.395</v>
      </c>
    </row>
    <row r="253" spans="22:26" ht="12.75">
      <c r="V253" s="151" t="s">
        <v>839</v>
      </c>
      <c r="W253" s="142">
        <v>5.06</v>
      </c>
      <c r="X253" s="141">
        <v>0.24</v>
      </c>
      <c r="Y253" s="142">
        <v>4.01</v>
      </c>
      <c r="Z253" s="162">
        <v>0.33</v>
      </c>
    </row>
    <row r="254" spans="22:26" ht="12.75">
      <c r="V254" s="151" t="s">
        <v>840</v>
      </c>
      <c r="W254" s="142">
        <v>5</v>
      </c>
      <c r="X254" s="141">
        <v>0.23</v>
      </c>
      <c r="Y254" s="142">
        <v>4</v>
      </c>
      <c r="Z254" s="162">
        <v>0.27</v>
      </c>
    </row>
    <row r="255" spans="22:26" ht="12.75">
      <c r="V255" s="151" t="s">
        <v>841</v>
      </c>
      <c r="W255" s="142">
        <v>4.94</v>
      </c>
      <c r="X255" s="141">
        <v>0.19</v>
      </c>
      <c r="Y255" s="142">
        <v>3.96</v>
      </c>
      <c r="Z255" s="162">
        <v>0.21</v>
      </c>
    </row>
    <row r="256" spans="22:26" ht="12.75">
      <c r="V256" s="151" t="s">
        <v>842</v>
      </c>
      <c r="W256" s="142">
        <v>4.5</v>
      </c>
      <c r="X256" s="141">
        <v>0.57</v>
      </c>
      <c r="Y256" s="142">
        <v>8.28</v>
      </c>
      <c r="Z256" s="162">
        <v>0.935</v>
      </c>
    </row>
    <row r="257" spans="22:26" ht="12.75">
      <c r="V257" s="151" t="s">
        <v>843</v>
      </c>
      <c r="W257" s="142">
        <v>4.38</v>
      </c>
      <c r="X257" s="141">
        <v>0.51</v>
      </c>
      <c r="Y257" s="142">
        <v>8.22</v>
      </c>
      <c r="Z257" s="162">
        <v>0.81</v>
      </c>
    </row>
    <row r="258" spans="22:26" ht="12.75">
      <c r="V258" s="151" t="s">
        <v>844</v>
      </c>
      <c r="W258" s="142">
        <v>4.25</v>
      </c>
      <c r="X258" s="141">
        <v>0.4</v>
      </c>
      <c r="Y258" s="142">
        <v>8.11</v>
      </c>
      <c r="Z258" s="162">
        <v>0.685</v>
      </c>
    </row>
    <row r="259" spans="22:26" ht="12.75">
      <c r="V259" s="151" t="s">
        <v>845</v>
      </c>
      <c r="W259" s="142">
        <v>4.13</v>
      </c>
      <c r="X259" s="141">
        <v>0.36</v>
      </c>
      <c r="Y259" s="142">
        <v>8.07</v>
      </c>
      <c r="Z259" s="162">
        <v>0.56</v>
      </c>
    </row>
    <row r="260" spans="22:26" ht="12.75">
      <c r="V260" s="151" t="s">
        <v>846</v>
      </c>
      <c r="W260" s="142">
        <v>4.06</v>
      </c>
      <c r="X260" s="141">
        <v>0.31</v>
      </c>
      <c r="Y260" s="142">
        <v>8.02</v>
      </c>
      <c r="Z260" s="162">
        <v>0.495</v>
      </c>
    </row>
    <row r="261" spans="22:26" ht="12.75">
      <c r="V261" s="151" t="s">
        <v>847</v>
      </c>
      <c r="W261" s="142">
        <v>4</v>
      </c>
      <c r="X261" s="141">
        <v>0.285</v>
      </c>
      <c r="Y261" s="142">
        <v>8</v>
      </c>
      <c r="Z261" s="162">
        <v>0.435</v>
      </c>
    </row>
    <row r="262" spans="22:26" ht="12.75">
      <c r="V262" s="151" t="s">
        <v>848</v>
      </c>
      <c r="W262" s="142">
        <v>4.03</v>
      </c>
      <c r="X262" s="141">
        <v>0.285</v>
      </c>
      <c r="Y262" s="142">
        <v>6.54</v>
      </c>
      <c r="Z262" s="162">
        <v>0.465</v>
      </c>
    </row>
    <row r="263" spans="22:26" ht="12.75">
      <c r="V263" s="151" t="s">
        <v>849</v>
      </c>
      <c r="W263" s="142">
        <v>3.97</v>
      </c>
      <c r="X263" s="141">
        <v>0.245</v>
      </c>
      <c r="Y263" s="142">
        <v>6.5</v>
      </c>
      <c r="Z263" s="162">
        <v>0.4</v>
      </c>
    </row>
    <row r="264" spans="22:26" ht="12.75">
      <c r="V264" s="151" t="s">
        <v>850</v>
      </c>
      <c r="W264" s="142">
        <v>4.14</v>
      </c>
      <c r="X264" s="141">
        <v>0.25</v>
      </c>
      <c r="Y264" s="142">
        <v>5.27</v>
      </c>
      <c r="Z264" s="162">
        <v>0.4</v>
      </c>
    </row>
    <row r="265" spans="22:26" ht="12.75">
      <c r="V265" s="151" t="s">
        <v>851</v>
      </c>
      <c r="W265" s="142">
        <v>4.07</v>
      </c>
      <c r="X265" s="141">
        <v>0.23</v>
      </c>
      <c r="Y265" s="142">
        <v>5.25</v>
      </c>
      <c r="Z265" s="162">
        <v>0.33</v>
      </c>
    </row>
    <row r="266" spans="22:26" ht="12.75">
      <c r="V266" s="151" t="s">
        <v>852</v>
      </c>
      <c r="W266" s="142">
        <v>4.06</v>
      </c>
      <c r="X266" s="141">
        <v>0.245</v>
      </c>
      <c r="Y266" s="142">
        <v>4.02</v>
      </c>
      <c r="Z266" s="162">
        <v>0.315</v>
      </c>
    </row>
    <row r="267" spans="22:26" ht="12.75">
      <c r="V267" s="151" t="s">
        <v>853</v>
      </c>
      <c r="W267" s="142">
        <v>4</v>
      </c>
      <c r="X267" s="141">
        <v>0.23</v>
      </c>
      <c r="Y267" s="142">
        <v>4</v>
      </c>
      <c r="Z267" s="162">
        <v>0.255</v>
      </c>
    </row>
    <row r="268" spans="22:26" ht="12.75">
      <c r="V268" s="151" t="s">
        <v>854</v>
      </c>
      <c r="W268" s="142">
        <v>3.95</v>
      </c>
      <c r="X268" s="141">
        <v>0.17</v>
      </c>
      <c r="Y268" s="142">
        <v>3.94</v>
      </c>
      <c r="Z268" s="162">
        <v>0.205</v>
      </c>
    </row>
    <row r="269" spans="22:26" ht="12.75">
      <c r="V269" s="151" t="s">
        <v>855</v>
      </c>
      <c r="W269" s="142">
        <v>3.19</v>
      </c>
      <c r="X269" s="141">
        <v>0.32</v>
      </c>
      <c r="Y269" s="142">
        <v>6.08</v>
      </c>
      <c r="Z269" s="162">
        <v>0.455</v>
      </c>
    </row>
    <row r="270" spans="22:26" ht="12.75">
      <c r="V270" s="151" t="s">
        <v>856</v>
      </c>
      <c r="W270" s="142">
        <v>3.1</v>
      </c>
      <c r="X270" s="141">
        <v>0.26</v>
      </c>
      <c r="Y270" s="142">
        <v>6.02</v>
      </c>
      <c r="Z270" s="162">
        <v>0.365</v>
      </c>
    </row>
    <row r="271" spans="22:26" ht="12.75">
      <c r="V271" s="151" t="s">
        <v>857</v>
      </c>
      <c r="W271" s="142">
        <v>3</v>
      </c>
      <c r="X271" s="141">
        <v>0.23</v>
      </c>
      <c r="Y271" s="142">
        <v>5.99</v>
      </c>
      <c r="Z271" s="162">
        <v>0.26</v>
      </c>
    </row>
    <row r="272" spans="22:26" ht="12.75">
      <c r="V272" s="151" t="s">
        <v>858</v>
      </c>
      <c r="W272" s="142">
        <v>3.14</v>
      </c>
      <c r="X272" s="141">
        <v>0.26</v>
      </c>
      <c r="Y272" s="142">
        <v>4.03</v>
      </c>
      <c r="Z272" s="162">
        <v>0.405</v>
      </c>
    </row>
    <row r="273" spans="22:26" ht="12.75">
      <c r="V273" s="151" t="s">
        <v>859</v>
      </c>
      <c r="W273" s="142">
        <v>3.02</v>
      </c>
      <c r="X273" s="141">
        <v>0.23</v>
      </c>
      <c r="Y273" s="142">
        <v>4</v>
      </c>
      <c r="Z273" s="162">
        <v>0.28</v>
      </c>
    </row>
    <row r="274" spans="22:26" ht="12.75">
      <c r="V274" s="151" t="s">
        <v>860</v>
      </c>
      <c r="W274" s="142">
        <v>2.95</v>
      </c>
      <c r="X274" s="141">
        <v>0.17</v>
      </c>
      <c r="Y274" s="142">
        <v>3.94</v>
      </c>
      <c r="Z274" s="162">
        <v>0.215</v>
      </c>
    </row>
    <row r="275" spans="22:26" ht="12.75">
      <c r="V275" s="151" t="s">
        <v>861</v>
      </c>
      <c r="W275" s="142">
        <v>2.92</v>
      </c>
      <c r="X275" s="141">
        <v>0.17</v>
      </c>
      <c r="Y275" s="142">
        <v>3.94</v>
      </c>
      <c r="Z275" s="162">
        <v>0.195</v>
      </c>
    </row>
    <row r="276" spans="22:26" ht="12.75">
      <c r="V276" s="151" t="s">
        <v>862</v>
      </c>
      <c r="W276" s="142">
        <v>2.58</v>
      </c>
      <c r="X276" s="141">
        <v>0.27</v>
      </c>
      <c r="Y276" s="142">
        <v>5.03</v>
      </c>
      <c r="Z276" s="162">
        <v>0.43</v>
      </c>
    </row>
    <row r="277" spans="22:26" ht="12.75">
      <c r="V277" s="151" t="s">
        <v>863</v>
      </c>
      <c r="W277" s="142">
        <v>2.51</v>
      </c>
      <c r="X277" s="141">
        <v>0.24</v>
      </c>
      <c r="Y277" s="142">
        <v>5</v>
      </c>
      <c r="Z277" s="162">
        <v>0.36</v>
      </c>
    </row>
    <row r="278" spans="22:26" ht="12.75">
      <c r="V278" s="152" t="s">
        <v>864</v>
      </c>
      <c r="W278" s="153">
        <v>2.08</v>
      </c>
      <c r="X278" s="163">
        <v>0.28</v>
      </c>
      <c r="Y278" s="153">
        <v>4.06</v>
      </c>
      <c r="Z278" s="164">
        <v>0.345</v>
      </c>
    </row>
    <row r="279" spans="22:26" ht="12.75">
      <c r="V279" s="172" t="s">
        <v>865</v>
      </c>
      <c r="W279" s="167">
        <v>6.27</v>
      </c>
      <c r="X279" s="166">
        <v>0.155</v>
      </c>
      <c r="Y279" s="167">
        <v>3.75</v>
      </c>
      <c r="Z279" s="168">
        <v>0.228</v>
      </c>
    </row>
    <row r="280" spans="22:26" ht="12.75">
      <c r="V280" s="151" t="s">
        <v>866</v>
      </c>
      <c r="W280" s="142">
        <v>6.25</v>
      </c>
      <c r="X280" s="141">
        <v>0.155</v>
      </c>
      <c r="Y280" s="142">
        <v>3.5</v>
      </c>
      <c r="Z280" s="162">
        <v>0.211</v>
      </c>
    </row>
    <row r="281" spans="22:26" ht="12.75">
      <c r="V281" s="151" t="s">
        <v>867</v>
      </c>
      <c r="W281" s="142">
        <v>6</v>
      </c>
      <c r="X281" s="141">
        <v>0.177</v>
      </c>
      <c r="Y281" s="142">
        <v>3.07</v>
      </c>
      <c r="Z281" s="162">
        <v>0.225</v>
      </c>
    </row>
    <row r="282" spans="22:26" ht="12.75">
      <c r="V282" s="151" t="s">
        <v>868</v>
      </c>
      <c r="W282" s="142">
        <v>5.99</v>
      </c>
      <c r="X282" s="141">
        <v>0.16</v>
      </c>
      <c r="Y282" s="142">
        <v>3.07</v>
      </c>
      <c r="Z282" s="162">
        <v>0.21</v>
      </c>
    </row>
    <row r="283" spans="22:26" ht="12.75">
      <c r="V283" s="151" t="s">
        <v>869</v>
      </c>
      <c r="W283" s="142">
        <v>5.99</v>
      </c>
      <c r="X283" s="141">
        <v>0.149</v>
      </c>
      <c r="Y283" s="142">
        <v>3.25</v>
      </c>
      <c r="Z283" s="162">
        <v>0.18</v>
      </c>
    </row>
    <row r="284" spans="22:26" ht="12.75">
      <c r="V284" s="151" t="s">
        <v>870</v>
      </c>
      <c r="W284" s="142">
        <v>5</v>
      </c>
      <c r="X284" s="141">
        <v>0.157</v>
      </c>
      <c r="Y284" s="142">
        <v>2.69</v>
      </c>
      <c r="Z284" s="162">
        <v>0.206</v>
      </c>
    </row>
    <row r="285" spans="22:26" ht="12.75">
      <c r="V285" s="151" t="s">
        <v>871</v>
      </c>
      <c r="W285" s="142">
        <v>4.98</v>
      </c>
      <c r="X285" s="141">
        <v>0.141</v>
      </c>
      <c r="Y285" s="142">
        <v>2.69</v>
      </c>
      <c r="Z285" s="162">
        <v>0.182</v>
      </c>
    </row>
    <row r="286" spans="22:26" ht="12.75">
      <c r="V286" s="151" t="s">
        <v>872</v>
      </c>
      <c r="W286" s="142">
        <v>5</v>
      </c>
      <c r="X286" s="141">
        <v>0.13</v>
      </c>
      <c r="Y286" s="142">
        <v>2.69</v>
      </c>
      <c r="Z286" s="162">
        <v>0.173</v>
      </c>
    </row>
    <row r="287" spans="22:26" ht="12.75">
      <c r="V287" s="151" t="s">
        <v>873</v>
      </c>
      <c r="W287" s="142">
        <v>4</v>
      </c>
      <c r="X287" s="141">
        <v>0.135</v>
      </c>
      <c r="Y287" s="142">
        <v>2.28</v>
      </c>
      <c r="Z287" s="162">
        <v>0.189</v>
      </c>
    </row>
    <row r="288" spans="22:26" ht="12.75">
      <c r="V288" s="151" t="s">
        <v>874</v>
      </c>
      <c r="W288" s="142">
        <v>4</v>
      </c>
      <c r="X288" s="141">
        <v>0.129</v>
      </c>
      <c r="Y288" s="142">
        <v>2.28</v>
      </c>
      <c r="Z288" s="162">
        <v>0.177</v>
      </c>
    </row>
    <row r="289" spans="22:26" ht="12.75">
      <c r="V289" s="151" t="s">
        <v>875</v>
      </c>
      <c r="W289" s="142">
        <v>3</v>
      </c>
      <c r="X289" s="141">
        <v>0.114</v>
      </c>
      <c r="Y289" s="142">
        <v>1.84</v>
      </c>
      <c r="Z289" s="162">
        <v>0.171</v>
      </c>
    </row>
    <row r="290" spans="22:26" ht="12.75">
      <c r="V290" s="151" t="s">
        <v>876</v>
      </c>
      <c r="W290" s="142">
        <v>2.96</v>
      </c>
      <c r="X290" s="169">
        <v>0.098</v>
      </c>
      <c r="Y290" s="142">
        <v>2</v>
      </c>
      <c r="Z290" s="162">
        <v>0.129</v>
      </c>
    </row>
    <row r="291" spans="22:26" ht="12.75">
      <c r="V291" s="151" t="s">
        <v>877</v>
      </c>
      <c r="W291" s="142">
        <v>2.5</v>
      </c>
      <c r="X291" s="141">
        <v>0.316</v>
      </c>
      <c r="Y291" s="142">
        <v>5</v>
      </c>
      <c r="Z291" s="162">
        <v>0.416</v>
      </c>
    </row>
    <row r="292" spans="22:26" ht="12.75">
      <c r="V292" s="152" t="s">
        <v>878</v>
      </c>
      <c r="W292" s="153">
        <v>1.9</v>
      </c>
      <c r="X292" s="163">
        <v>0.13</v>
      </c>
      <c r="Y292" s="153">
        <v>3.8</v>
      </c>
      <c r="Z292" s="164">
        <v>0.16</v>
      </c>
    </row>
    <row r="293" spans="22:26" ht="12.75">
      <c r="V293" s="172" t="s">
        <v>879</v>
      </c>
      <c r="W293" s="165">
        <v>12.3</v>
      </c>
      <c r="X293" s="166">
        <v>0.8</v>
      </c>
      <c r="Y293" s="167">
        <v>8.05</v>
      </c>
      <c r="Z293" s="144">
        <v>1.09</v>
      </c>
    </row>
    <row r="294" spans="22:26" ht="12.75">
      <c r="V294" s="151" t="s">
        <v>880</v>
      </c>
      <c r="W294" s="161">
        <v>12.3</v>
      </c>
      <c r="X294" s="141">
        <v>0.62</v>
      </c>
      <c r="Y294" s="142">
        <v>7.87</v>
      </c>
      <c r="Z294" s="145">
        <v>1.09</v>
      </c>
    </row>
    <row r="295" spans="22:26" ht="12.75">
      <c r="V295" s="151" t="s">
        <v>881</v>
      </c>
      <c r="W295" s="161">
        <v>12</v>
      </c>
      <c r="X295" s="141">
        <v>0.745</v>
      </c>
      <c r="Y295" s="142">
        <v>7.25</v>
      </c>
      <c r="Z295" s="162">
        <v>0.87</v>
      </c>
    </row>
    <row r="296" spans="22:26" ht="12.75">
      <c r="V296" s="151" t="s">
        <v>882</v>
      </c>
      <c r="W296" s="161">
        <v>12</v>
      </c>
      <c r="X296" s="141">
        <v>0.625</v>
      </c>
      <c r="Y296" s="142">
        <v>7.13</v>
      </c>
      <c r="Z296" s="162">
        <v>0.87</v>
      </c>
    </row>
    <row r="297" spans="22:26" ht="12.75">
      <c r="V297" s="151" t="s">
        <v>883</v>
      </c>
      <c r="W297" s="161">
        <v>12</v>
      </c>
      <c r="X297" s="141">
        <v>0.5</v>
      </c>
      <c r="Y297" s="142">
        <v>7</v>
      </c>
      <c r="Z297" s="162">
        <v>0.87</v>
      </c>
    </row>
    <row r="298" spans="22:26" ht="12.75">
      <c r="V298" s="151" t="s">
        <v>884</v>
      </c>
      <c r="W298" s="161">
        <v>10.2</v>
      </c>
      <c r="X298" s="141">
        <v>0.8</v>
      </c>
      <c r="Y298" s="142">
        <v>7.2</v>
      </c>
      <c r="Z298" s="162">
        <v>0.92</v>
      </c>
    </row>
    <row r="299" spans="22:26" ht="12.75">
      <c r="V299" s="151" t="s">
        <v>885</v>
      </c>
      <c r="W299" s="161">
        <v>10.2</v>
      </c>
      <c r="X299" s="141">
        <v>0.66</v>
      </c>
      <c r="Y299" s="142">
        <v>7.06</v>
      </c>
      <c r="Z299" s="162">
        <v>0.92</v>
      </c>
    </row>
    <row r="300" spans="22:26" ht="12.75">
      <c r="V300" s="151" t="s">
        <v>886</v>
      </c>
      <c r="W300" s="161">
        <v>10</v>
      </c>
      <c r="X300" s="141">
        <v>0.635</v>
      </c>
      <c r="Y300" s="142">
        <v>6.39</v>
      </c>
      <c r="Z300" s="162">
        <v>0.795</v>
      </c>
    </row>
    <row r="301" spans="22:26" ht="12.75">
      <c r="V301" s="151" t="s">
        <v>887</v>
      </c>
      <c r="W301" s="161">
        <v>10</v>
      </c>
      <c r="X301" s="141">
        <v>0.505</v>
      </c>
      <c r="Y301" s="142">
        <v>6.26</v>
      </c>
      <c r="Z301" s="162">
        <v>0.795</v>
      </c>
    </row>
    <row r="302" spans="22:26" ht="12.75">
      <c r="V302" s="151" t="s">
        <v>888</v>
      </c>
      <c r="W302" s="142">
        <v>9</v>
      </c>
      <c r="X302" s="141">
        <v>0.711</v>
      </c>
      <c r="Y302" s="142">
        <v>6.25</v>
      </c>
      <c r="Z302" s="162">
        <v>0.691</v>
      </c>
    </row>
    <row r="303" spans="22:26" ht="12.75">
      <c r="V303" s="151" t="s">
        <v>889</v>
      </c>
      <c r="W303" s="142">
        <v>9</v>
      </c>
      <c r="X303" s="141">
        <v>0.461</v>
      </c>
      <c r="Y303" s="142">
        <v>6</v>
      </c>
      <c r="Z303" s="162">
        <v>0.691</v>
      </c>
    </row>
    <row r="304" spans="22:26" ht="12.75">
      <c r="V304" s="151" t="s">
        <v>890</v>
      </c>
      <c r="W304" s="142">
        <v>7.5</v>
      </c>
      <c r="X304" s="141">
        <v>0.55</v>
      </c>
      <c r="Y304" s="142">
        <v>5.64</v>
      </c>
      <c r="Z304" s="162">
        <v>0.622</v>
      </c>
    </row>
    <row r="305" spans="22:26" ht="12.75">
      <c r="V305" s="151" t="s">
        <v>891</v>
      </c>
      <c r="W305" s="142">
        <v>7.5</v>
      </c>
      <c r="X305" s="141">
        <v>0.411</v>
      </c>
      <c r="Y305" s="142">
        <v>5.5</v>
      </c>
      <c r="Z305" s="162">
        <v>0.622</v>
      </c>
    </row>
    <row r="306" spans="22:26" ht="12.75">
      <c r="V306" s="151" t="s">
        <v>892</v>
      </c>
      <c r="W306" s="142">
        <v>6</v>
      </c>
      <c r="X306" s="141">
        <v>0.687</v>
      </c>
      <c r="Y306" s="142">
        <v>5.48</v>
      </c>
      <c r="Z306" s="162">
        <v>0.659</v>
      </c>
    </row>
    <row r="307" spans="22:26" ht="12.75">
      <c r="V307" s="151" t="s">
        <v>893</v>
      </c>
      <c r="W307" s="142">
        <v>6</v>
      </c>
      <c r="X307" s="141">
        <v>0.462</v>
      </c>
      <c r="Y307" s="142">
        <v>5.25</v>
      </c>
      <c r="Z307" s="162">
        <v>0.659</v>
      </c>
    </row>
    <row r="308" spans="22:26" ht="12.75">
      <c r="V308" s="151" t="s">
        <v>894</v>
      </c>
      <c r="W308" s="142">
        <v>6</v>
      </c>
      <c r="X308" s="141">
        <v>0.428</v>
      </c>
      <c r="Y308" s="142">
        <v>5.08</v>
      </c>
      <c r="Z308" s="162">
        <v>0.544</v>
      </c>
    </row>
    <row r="309" spans="22:26" ht="12.75">
      <c r="V309" s="151" t="s">
        <v>895</v>
      </c>
      <c r="W309" s="142">
        <v>6</v>
      </c>
      <c r="X309" s="141">
        <v>0.35</v>
      </c>
      <c r="Y309" s="142">
        <v>5</v>
      </c>
      <c r="Z309" s="162">
        <v>0.544</v>
      </c>
    </row>
    <row r="310" spans="22:26" ht="12.75">
      <c r="V310" s="151" t="s">
        <v>896</v>
      </c>
      <c r="W310" s="142">
        <v>5</v>
      </c>
      <c r="X310" s="141">
        <v>0.594</v>
      </c>
      <c r="Y310" s="142">
        <v>4.94</v>
      </c>
      <c r="Z310" s="162">
        <v>0.491</v>
      </c>
    </row>
    <row r="311" spans="22:26" ht="12.75">
      <c r="V311" s="151" t="s">
        <v>897</v>
      </c>
      <c r="W311" s="142">
        <v>5</v>
      </c>
      <c r="X311" s="141">
        <v>0.311</v>
      </c>
      <c r="Y311" s="142">
        <v>4.66</v>
      </c>
      <c r="Z311" s="162">
        <v>0.491</v>
      </c>
    </row>
    <row r="312" spans="22:26" ht="12.75">
      <c r="V312" s="151" t="s">
        <v>898</v>
      </c>
      <c r="W312" s="142">
        <v>4</v>
      </c>
      <c r="X312" s="141">
        <v>0.441</v>
      </c>
      <c r="Y312" s="142">
        <v>4.17</v>
      </c>
      <c r="Z312" s="162">
        <v>0.425</v>
      </c>
    </row>
    <row r="313" spans="22:26" ht="12.75">
      <c r="V313" s="151" t="s">
        <v>899</v>
      </c>
      <c r="W313" s="142">
        <v>4</v>
      </c>
      <c r="X313" s="141">
        <v>0.271</v>
      </c>
      <c r="Y313" s="142">
        <v>4</v>
      </c>
      <c r="Z313" s="162">
        <v>0.425</v>
      </c>
    </row>
    <row r="314" spans="22:26" ht="12.75">
      <c r="V314" s="151" t="s">
        <v>900</v>
      </c>
      <c r="W314" s="142">
        <v>3</v>
      </c>
      <c r="X314" s="141">
        <v>0.465</v>
      </c>
      <c r="Y314" s="142">
        <v>3.57</v>
      </c>
      <c r="Z314" s="162">
        <v>0.359</v>
      </c>
    </row>
    <row r="315" spans="22:26" ht="12.75">
      <c r="V315" s="151" t="s">
        <v>901</v>
      </c>
      <c r="W315" s="142">
        <v>3</v>
      </c>
      <c r="X315" s="141">
        <v>0.232</v>
      </c>
      <c r="Y315" s="142">
        <v>3.33</v>
      </c>
      <c r="Z315" s="162">
        <v>0.359</v>
      </c>
    </row>
    <row r="316" spans="22:26" ht="12.75">
      <c r="V316" s="151" t="s">
        <v>902</v>
      </c>
      <c r="W316" s="142">
        <v>2.5</v>
      </c>
      <c r="X316" s="141">
        <v>0.214</v>
      </c>
      <c r="Y316" s="142">
        <v>3</v>
      </c>
      <c r="Z316" s="162">
        <v>0.326</v>
      </c>
    </row>
    <row r="317" spans="22:26" ht="12.75">
      <c r="V317" s="151" t="s">
        <v>903</v>
      </c>
      <c r="W317" s="142">
        <v>2</v>
      </c>
      <c r="X317" s="141">
        <v>0.326</v>
      </c>
      <c r="Y317" s="142">
        <v>2.8</v>
      </c>
      <c r="Z317" s="162">
        <v>0.293</v>
      </c>
    </row>
    <row r="318" spans="22:26" ht="12.75">
      <c r="V318" s="151" t="s">
        <v>904</v>
      </c>
      <c r="W318" s="142">
        <v>2</v>
      </c>
      <c r="X318" s="141">
        <v>0.193</v>
      </c>
      <c r="Y318" s="142">
        <v>2.66</v>
      </c>
      <c r="Z318" s="162">
        <v>0.293</v>
      </c>
    </row>
    <row r="319" spans="22:26" ht="12.75">
      <c r="V319" s="151" t="s">
        <v>905</v>
      </c>
      <c r="W319" s="142">
        <v>1.5</v>
      </c>
      <c r="X319" s="141">
        <v>0.349</v>
      </c>
      <c r="Y319" s="142">
        <v>2.51</v>
      </c>
      <c r="Z319" s="162">
        <v>0.26</v>
      </c>
    </row>
    <row r="320" spans="22:26" ht="12.75">
      <c r="V320" s="152" t="s">
        <v>906</v>
      </c>
      <c r="W320" s="153">
        <v>1.5</v>
      </c>
      <c r="X320" s="163">
        <v>0.17</v>
      </c>
      <c r="Y320" s="153">
        <v>2.33</v>
      </c>
      <c r="Z320" s="164">
        <v>0.26</v>
      </c>
    </row>
    <row r="321" spans="22:26" ht="12.75">
      <c r="V321" s="174"/>
      <c r="W321" s="193"/>
      <c r="X321" s="175"/>
      <c r="Y321" s="193"/>
      <c r="Z321" s="175"/>
    </row>
    <row r="322" spans="22:26" ht="12.75">
      <c r="V322" s="174"/>
      <c r="W322" s="193"/>
      <c r="X322" s="175"/>
      <c r="Y322" s="193"/>
      <c r="Z322" s="175"/>
    </row>
    <row r="323" spans="22:26" ht="12.75">
      <c r="V323" s="174"/>
      <c r="W323" s="193"/>
      <c r="X323" s="175"/>
      <c r="Y323" s="193"/>
      <c r="Z323" s="175"/>
    </row>
    <row r="324" spans="22:26" ht="12.75">
      <c r="V324" s="174"/>
      <c r="W324" s="193"/>
      <c r="X324" s="175"/>
      <c r="Y324" s="193"/>
      <c r="Z324" s="175"/>
    </row>
    <row r="325" spans="22:26" ht="12.75">
      <c r="V325" s="174"/>
      <c r="W325" s="192"/>
      <c r="X325" s="175"/>
      <c r="Y325" s="192"/>
      <c r="Z325" s="175"/>
    </row>
    <row r="326" spans="22:26" ht="12.75">
      <c r="V326" s="174"/>
      <c r="W326" s="192"/>
      <c r="X326" s="175"/>
      <c r="Y326" s="192"/>
      <c r="Z326" s="175"/>
    </row>
    <row r="327" spans="22:26" ht="12.75">
      <c r="V327" s="174"/>
      <c r="W327" s="192"/>
      <c r="X327" s="175"/>
      <c r="Y327" s="192"/>
      <c r="Z327" s="175"/>
    </row>
    <row r="328" spans="22:26" ht="12.75">
      <c r="V328" s="174"/>
      <c r="W328" s="192"/>
      <c r="X328" s="175"/>
      <c r="Y328" s="192"/>
      <c r="Z328" s="175"/>
    </row>
    <row r="329" spans="22:26" ht="12.75">
      <c r="V329" s="174"/>
      <c r="W329" s="192"/>
      <c r="X329" s="175"/>
      <c r="Y329" s="192"/>
      <c r="Z329" s="175"/>
    </row>
    <row r="330" spans="22:26" ht="12.75">
      <c r="V330" s="174"/>
      <c r="W330" s="192"/>
      <c r="X330" s="175"/>
      <c r="Y330" s="192"/>
      <c r="Z330" s="175"/>
    </row>
    <row r="331" spans="22:26" ht="12.75">
      <c r="V331" s="174"/>
      <c r="W331" s="192"/>
      <c r="X331" s="175"/>
      <c r="Y331" s="192"/>
      <c r="Z331" s="175"/>
    </row>
    <row r="332" spans="22:26" ht="12.75">
      <c r="V332" s="174"/>
      <c r="W332" s="192"/>
      <c r="X332" s="175"/>
      <c r="Y332" s="192"/>
      <c r="Z332" s="175"/>
    </row>
    <row r="333" spans="22:26" ht="12.75">
      <c r="V333" s="174"/>
      <c r="W333" s="192"/>
      <c r="X333" s="175"/>
      <c r="Y333" s="192"/>
      <c r="Z333" s="175"/>
    </row>
    <row r="334" spans="22:26" ht="12.75">
      <c r="V334" s="174"/>
      <c r="W334" s="193"/>
      <c r="X334" s="175"/>
      <c r="Y334" s="192"/>
      <c r="Z334" s="175"/>
    </row>
    <row r="335" spans="22:26" ht="12.75">
      <c r="V335" s="174"/>
      <c r="W335" s="193"/>
      <c r="X335" s="175"/>
      <c r="Y335" s="193"/>
      <c r="Z335" s="175"/>
    </row>
    <row r="336" spans="22:26" ht="12.75">
      <c r="V336" s="173"/>
      <c r="W336" s="173"/>
      <c r="X336" s="173"/>
      <c r="Y336" s="173"/>
      <c r="Z336" s="173"/>
    </row>
    <row r="337" spans="22:26" ht="12.75">
      <c r="V337" s="173"/>
      <c r="W337" s="173"/>
      <c r="X337" s="173"/>
      <c r="Y337" s="173"/>
      <c r="Z337" s="173"/>
    </row>
    <row r="338" spans="22:26" ht="12.75">
      <c r="V338" s="173"/>
      <c r="W338" s="173"/>
      <c r="X338" s="173"/>
      <c r="Y338" s="173"/>
      <c r="Z338" s="173"/>
    </row>
    <row r="339" spans="22:26" ht="12.75">
      <c r="V339" s="173"/>
      <c r="W339" s="173"/>
      <c r="X339" s="173"/>
      <c r="Y339" s="173"/>
      <c r="Z339" s="173"/>
    </row>
    <row r="340" spans="22:26" ht="12.75">
      <c r="V340" s="173"/>
      <c r="W340" s="173"/>
      <c r="X340" s="173"/>
      <c r="Y340" s="173"/>
      <c r="Z340" s="173"/>
    </row>
    <row r="341" spans="22:26" ht="12.75">
      <c r="V341" s="173"/>
      <c r="W341" s="173"/>
      <c r="X341" s="173"/>
      <c r="Y341" s="173"/>
      <c r="Z341" s="173"/>
    </row>
    <row r="342" spans="22:26" ht="12.75">
      <c r="V342" s="173"/>
      <c r="W342" s="174"/>
      <c r="X342" s="174"/>
      <c r="Y342" s="174"/>
      <c r="Z342" s="174"/>
    </row>
    <row r="343" spans="22:26" ht="12.75">
      <c r="V343" s="173"/>
      <c r="W343" s="174"/>
      <c r="X343" s="174"/>
      <c r="Y343" s="174"/>
      <c r="Z343" s="174"/>
    </row>
    <row r="344" spans="22:26" ht="12.75">
      <c r="V344" s="173"/>
      <c r="W344" s="173"/>
      <c r="X344" s="173"/>
      <c r="Y344" s="173"/>
      <c r="Z344" s="173"/>
    </row>
    <row r="345" spans="22:26" ht="12.75">
      <c r="V345" s="173"/>
      <c r="W345" s="173"/>
      <c r="X345" s="173"/>
      <c r="Y345" s="173"/>
      <c r="Z345" s="173"/>
    </row>
    <row r="346" spans="22:26" ht="12.75">
      <c r="V346" s="173"/>
      <c r="W346" s="174"/>
      <c r="X346" s="174"/>
      <c r="Y346" s="174"/>
      <c r="Z346" s="174"/>
    </row>
    <row r="347" spans="22:26" ht="12.75">
      <c r="V347" s="173"/>
      <c r="W347" s="173"/>
      <c r="X347" s="173"/>
      <c r="Y347" s="173"/>
      <c r="Z347" s="173"/>
    </row>
    <row r="348" spans="22:26" ht="12.75">
      <c r="V348" s="173"/>
      <c r="W348" s="173"/>
      <c r="X348" s="173"/>
      <c r="Y348" s="173"/>
      <c r="Z348" s="173"/>
    </row>
    <row r="349" spans="22:26" ht="12.75">
      <c r="V349" s="173"/>
      <c r="W349" s="173"/>
      <c r="X349" s="173"/>
      <c r="Y349" s="173"/>
      <c r="Z349" s="173"/>
    </row>
    <row r="350" spans="22:26" ht="12.75">
      <c r="V350" s="173"/>
      <c r="W350" s="173"/>
      <c r="X350" s="173"/>
      <c r="Y350" s="173"/>
      <c r="Z350" s="173"/>
    </row>
    <row r="351" spans="22:26" ht="12.75">
      <c r="V351" s="173"/>
      <c r="W351" s="173"/>
      <c r="X351" s="173"/>
      <c r="Y351" s="173"/>
      <c r="Z351" s="173"/>
    </row>
    <row r="352" spans="22:26" ht="12.75">
      <c r="V352" s="173"/>
      <c r="W352" s="174"/>
      <c r="X352" s="174"/>
      <c r="Y352" s="174"/>
      <c r="Z352" s="174"/>
    </row>
    <row r="353" spans="22:26" ht="12.75">
      <c r="V353" s="173"/>
      <c r="W353" s="173"/>
      <c r="X353" s="173"/>
      <c r="Y353" s="173"/>
      <c r="Z353" s="173"/>
    </row>
    <row r="354" spans="22:26" ht="12.75">
      <c r="V354" s="173"/>
      <c r="W354" s="173"/>
      <c r="X354" s="173"/>
      <c r="Y354" s="173"/>
      <c r="Z354" s="173"/>
    </row>
    <row r="355" spans="22:26" ht="12.75">
      <c r="V355" s="173"/>
      <c r="W355" s="173"/>
      <c r="X355" s="173"/>
      <c r="Y355" s="173"/>
      <c r="Z355" s="173"/>
    </row>
    <row r="356" spans="22:26" ht="12.75">
      <c r="V356" s="173"/>
      <c r="W356" s="173"/>
      <c r="X356" s="173"/>
      <c r="Y356" s="173"/>
      <c r="Z356" s="173"/>
    </row>
    <row r="357" spans="22:26" ht="12.75">
      <c r="V357" s="173"/>
      <c r="W357" s="173"/>
      <c r="X357" s="173"/>
      <c r="Y357" s="173"/>
      <c r="Z357" s="173"/>
    </row>
    <row r="358" spans="22:26" ht="12.75">
      <c r="V358" s="173"/>
      <c r="W358" s="173"/>
      <c r="X358" s="173"/>
      <c r="Y358" s="173"/>
      <c r="Z358" s="173"/>
    </row>
    <row r="359" spans="22:26" ht="12.75">
      <c r="V359" s="173"/>
      <c r="W359" s="173"/>
      <c r="X359" s="173"/>
      <c r="Y359" s="173"/>
      <c r="Z359" s="173"/>
    </row>
    <row r="360" spans="22:26" ht="12.75">
      <c r="V360" s="173"/>
      <c r="W360" s="173"/>
      <c r="X360" s="173"/>
      <c r="Y360" s="173"/>
      <c r="Z360" s="173"/>
    </row>
    <row r="361" spans="22:26" ht="12.75">
      <c r="V361" s="173"/>
      <c r="W361" s="173"/>
      <c r="X361" s="173"/>
      <c r="Y361" s="173"/>
      <c r="Z361" s="173"/>
    </row>
    <row r="362" spans="22:26" ht="12.75">
      <c r="V362" s="173"/>
      <c r="W362" s="173"/>
      <c r="X362" s="173"/>
      <c r="Y362" s="173"/>
      <c r="Z362" s="173"/>
    </row>
    <row r="363" spans="22:26" ht="12.75">
      <c r="V363" s="173"/>
      <c r="W363" s="173"/>
      <c r="X363" s="173"/>
      <c r="Y363" s="173"/>
      <c r="Z363" s="173"/>
    </row>
    <row r="364" spans="22:26" ht="12.75">
      <c r="V364" s="173"/>
      <c r="W364" s="173"/>
      <c r="X364" s="173"/>
      <c r="Y364" s="173"/>
      <c r="Z364" s="173"/>
    </row>
    <row r="365" spans="22:26" ht="12.75">
      <c r="V365" s="173"/>
      <c r="W365" s="173"/>
      <c r="X365" s="173"/>
      <c r="Y365" s="173"/>
      <c r="Z365" s="173"/>
    </row>
    <row r="366" spans="22:26" ht="12.75">
      <c r="V366" s="173"/>
      <c r="W366" s="173"/>
      <c r="X366" s="173"/>
      <c r="Y366" s="173"/>
      <c r="Z366" s="173"/>
    </row>
    <row r="367" spans="22:26" ht="12.75">
      <c r="V367" s="173"/>
      <c r="W367" s="173"/>
      <c r="X367" s="173"/>
      <c r="Y367" s="173"/>
      <c r="Z367" s="173"/>
    </row>
    <row r="368" spans="22:26" ht="12.75">
      <c r="V368" s="173"/>
      <c r="W368" s="173"/>
      <c r="X368" s="173"/>
      <c r="Y368" s="173"/>
      <c r="Z368" s="173"/>
    </row>
    <row r="369" spans="22:26" ht="12.75">
      <c r="V369" s="173"/>
      <c r="W369" s="174"/>
      <c r="X369" s="175"/>
      <c r="Y369" s="175"/>
      <c r="Z369" s="175"/>
    </row>
    <row r="370" spans="22:26" ht="12.75">
      <c r="V370" s="173"/>
      <c r="W370" s="174"/>
      <c r="X370" s="175"/>
      <c r="Y370" s="175"/>
      <c r="Z370" s="175"/>
    </row>
    <row r="371" spans="22:26" ht="12.75">
      <c r="V371" s="173"/>
      <c r="W371" s="174"/>
      <c r="X371" s="175"/>
      <c r="Y371" s="175"/>
      <c r="Z371" s="175"/>
    </row>
    <row r="372" spans="22:26" ht="12.75">
      <c r="V372" s="173"/>
      <c r="W372" s="174"/>
      <c r="X372" s="174"/>
      <c r="Y372" s="174"/>
      <c r="Z372" s="174"/>
    </row>
    <row r="373" spans="22:26" ht="12.75">
      <c r="V373" s="173"/>
      <c r="W373" s="173"/>
      <c r="X373" s="173"/>
      <c r="Y373" s="173"/>
      <c r="Z373" s="173"/>
    </row>
    <row r="374" spans="22:26" ht="12.75">
      <c r="V374" s="173"/>
      <c r="W374" s="173"/>
      <c r="X374" s="173"/>
      <c r="Y374" s="173"/>
      <c r="Z374" s="173"/>
    </row>
    <row r="375" spans="22:26" ht="12.75">
      <c r="V375" s="173"/>
      <c r="W375" s="173"/>
      <c r="X375" s="173"/>
      <c r="Y375" s="173"/>
      <c r="Z375" s="173"/>
    </row>
    <row r="376" spans="22:26" ht="12.75">
      <c r="V376" s="173"/>
      <c r="W376" s="173"/>
      <c r="X376" s="173"/>
      <c r="Y376" s="173"/>
      <c r="Z376" s="173"/>
    </row>
    <row r="377" spans="22:26" ht="12.75">
      <c r="V377" s="173"/>
      <c r="W377" s="173"/>
      <c r="X377" s="173"/>
      <c r="Y377" s="173"/>
      <c r="Z377" s="173"/>
    </row>
    <row r="378" spans="22:26" ht="12.75">
      <c r="V378" s="173"/>
      <c r="W378" s="173"/>
      <c r="X378" s="173"/>
      <c r="Y378" s="173"/>
      <c r="Z378" s="173"/>
    </row>
    <row r="379" spans="22:26" ht="12.75">
      <c r="V379" s="173"/>
      <c r="W379" s="173"/>
      <c r="X379" s="173"/>
      <c r="Y379" s="173"/>
      <c r="Z379" s="173"/>
    </row>
  </sheetData>
  <sheetProtection sheet="1" objects="1" scenarios="1"/>
  <dataValidations count="9">
    <dataValidation type="list" allowBlank="1" showInputMessage="1" showErrorMessage="1" sqref="C10">
      <formula1>$K$3:$K$6</formula1>
    </dataValidation>
    <dataValidation type="list" allowBlank="1" showInputMessage="1" showErrorMessage="1" prompt="User may either select desired size from pick box or type in the size designation.  Note:  input is not case sensitive." sqref="AD7">
      <formula1>$V$5:$V$379</formula1>
    </dataValidation>
    <dataValidation type="list" allowBlank="1" showInputMessage="1" showErrorMessage="1" prompt="User may either select desired size from pick box or type in the size designation.  Note:  input is not case sensitive." sqref="AD10">
      <formula1>#REF!</formula1>
    </dataValidation>
    <dataValidation type="list" allowBlank="1" showInputMessage="1" showErrorMessage="1" prompt="User may either select desired size from pick box or type in the size designation.  Note:  input is not case sensitive." sqref="AD16">
      <formula1>#REF!</formula1>
    </dataValidation>
    <dataValidation type="list" allowBlank="1" showInputMessage="1" showErrorMessage="1" prompt="User may either select desired size from pick box or type in the size designation.  Note:  input is not case sensitive." sqref="AD13">
      <formula1>#REF!</formula1>
    </dataValidation>
    <dataValidation type="list" allowBlank="1" showInputMessage="1" showErrorMessage="1" prompt="User may either select desired size from pick box or type in the size designation.  Note:  input is not case sensitive." sqref="AD19">
      <formula1>#REF!</formula1>
    </dataValidation>
    <dataValidation type="decimal" operator="greaterThanOrEqual" allowBlank="1" showInputMessage="1" showErrorMessage="1" sqref="C13">
      <formula1>0</formula1>
    </dataValidation>
    <dataValidation type="list" allowBlank="1" showInputMessage="1" showErrorMessage="1" sqref="C9">
      <formula1>$V$5:$V$320</formula1>
    </dataValidation>
    <dataValidation type="list" operator="greaterThanOrEqual" allowBlank="1" showInputMessage="1" showErrorMessage="1" prompt="&quot;ti&quot; is the nominal ice thickness due to freezing rain at a height of 33 ft. (10 m) from Figures 10-2 through 10.6 in inches (mm)." sqref="C11">
      <formula1>$K$7:$K$13</formula1>
    </dataValidation>
  </dataValidations>
  <printOptions/>
  <pageMargins left="1" right="0.5" top="1" bottom="1" header="0.5" footer="0.5"/>
  <pageSetup horizontalDpi="600" verticalDpi="600" orientation="portrait" scale="91" r:id="rId4"/>
  <headerFooter alignWithMargins="0">
    <oddHeader>&amp;R"ASCE710&amp;"Tahoma,Regular"I&amp;"Arial,Regular".xls" Program
Version 1.0</oddHeader>
    <oddFooter>&amp;C&amp;P of &amp;N&amp;R&amp;D  &amp;T</oddFooter>
  </headerFooter>
  <drawing r:id="rId3"/>
  <legacyDrawing r:id="rId2"/>
</worksheet>
</file>

<file path=xl/worksheets/sheet5.xml><?xml version="1.0" encoding="utf-8"?>
<worksheet xmlns="http://schemas.openxmlformats.org/spreadsheetml/2006/main" xmlns:r="http://schemas.openxmlformats.org/officeDocument/2006/relationships">
  <dimension ref="A1:AE379"/>
  <sheetViews>
    <sheetView workbookViewId="0" topLeftCell="A1">
      <selection activeCell="A1" sqref="A1"/>
    </sheetView>
  </sheetViews>
  <sheetFormatPr defaultColWidth="9.140625" defaultRowHeight="12.75"/>
  <cols>
    <col min="1" max="1" width="13.7109375" style="36" customWidth="1"/>
    <col min="2" max="2" width="12.140625" style="36" customWidth="1"/>
    <col min="3" max="3" width="10.8515625" style="36" customWidth="1"/>
    <col min="4" max="4" width="6.7109375" style="36" customWidth="1"/>
    <col min="5" max="5" width="7.57421875" style="36" customWidth="1"/>
    <col min="6" max="6" width="11.421875" style="36" customWidth="1"/>
    <col min="7" max="7" width="10.421875" style="36" customWidth="1"/>
    <col min="8" max="8" width="9.8515625" style="36" customWidth="1"/>
    <col min="9" max="9" width="12.7109375" style="36" customWidth="1"/>
    <col min="10" max="10" width="9.140625" style="36" hidden="1" customWidth="1"/>
    <col min="11" max="11" width="11.7109375" style="36" hidden="1" customWidth="1"/>
    <col min="12" max="21" width="9.140625" style="36" hidden="1" customWidth="1"/>
    <col min="22" max="22" width="14.7109375" style="36" hidden="1" customWidth="1"/>
    <col min="23" max="26" width="9.140625" style="36" hidden="1" customWidth="1"/>
    <col min="27" max="28" width="9.140625" style="36" customWidth="1"/>
    <col min="29" max="29" width="16.7109375" style="36" customWidth="1"/>
    <col min="30" max="16384" width="9.140625" style="36" customWidth="1"/>
  </cols>
  <sheetData>
    <row r="1" spans="1:27" ht="15.75">
      <c r="A1" s="13" t="s">
        <v>157</v>
      </c>
      <c r="B1" s="38"/>
      <c r="C1" s="15"/>
      <c r="D1" s="15"/>
      <c r="E1" s="15"/>
      <c r="F1" s="15"/>
      <c r="G1" s="14"/>
      <c r="H1" s="14"/>
      <c r="I1" s="16"/>
      <c r="J1" s="39"/>
      <c r="K1" s="40"/>
      <c r="L1" s="41"/>
      <c r="M1" s="42" t="s">
        <v>156</v>
      </c>
      <c r="N1" s="40"/>
      <c r="O1" s="40"/>
      <c r="P1" s="40"/>
      <c r="Q1" s="40"/>
      <c r="R1" s="40"/>
      <c r="S1" s="40"/>
      <c r="T1" s="40"/>
      <c r="V1" s="43"/>
      <c r="AA1" s="111" t="s">
        <v>1523</v>
      </c>
    </row>
    <row r="2" spans="1:22" ht="12.75" customHeight="1">
      <c r="A2" s="18" t="s">
        <v>1528</v>
      </c>
      <c r="B2" s="44"/>
      <c r="C2" s="19"/>
      <c r="D2" s="19"/>
      <c r="E2" s="19"/>
      <c r="F2" s="19"/>
      <c r="G2" s="19"/>
      <c r="H2" s="19"/>
      <c r="I2" s="45"/>
      <c r="J2" s="46"/>
      <c r="K2" s="40"/>
      <c r="L2" s="40"/>
      <c r="M2" s="40"/>
      <c r="N2" s="40"/>
      <c r="O2" s="40"/>
      <c r="P2" s="40"/>
      <c r="Q2" s="40"/>
      <c r="R2" s="40"/>
      <c r="S2" s="57"/>
      <c r="T2" s="57"/>
      <c r="U2" s="66"/>
      <c r="V2" s="43"/>
    </row>
    <row r="3" spans="1:26" ht="12.75" customHeight="1">
      <c r="A3" s="20" t="s">
        <v>1503</v>
      </c>
      <c r="B3" s="48"/>
      <c r="C3" s="48"/>
      <c r="D3" s="48"/>
      <c r="E3" s="48"/>
      <c r="F3" s="48"/>
      <c r="G3" s="48"/>
      <c r="H3" s="48"/>
      <c r="I3" s="49"/>
      <c r="J3" s="40"/>
      <c r="K3" s="50" t="s">
        <v>145</v>
      </c>
      <c r="M3" s="51" t="s">
        <v>163</v>
      </c>
      <c r="N3" s="73">
        <f>IF($C$10="I",0.8,IF($C$10="II",1,IF($C$10="III",1.25,IF($C$10="IV",1.25))))</f>
        <v>1</v>
      </c>
      <c r="O3" s="52"/>
      <c r="P3" s="130" t="s">
        <v>1530</v>
      </c>
      <c r="V3" s="138" t="s">
        <v>1448</v>
      </c>
      <c r="W3" s="139"/>
      <c r="X3" s="139"/>
      <c r="Y3" s="140"/>
      <c r="Z3" s="17"/>
    </row>
    <row r="4" spans="1:26" ht="12.75" customHeight="1">
      <c r="A4" s="37" t="s">
        <v>141</v>
      </c>
      <c r="B4" s="2"/>
      <c r="C4" s="3"/>
      <c r="D4" s="4"/>
      <c r="E4" s="5"/>
      <c r="F4" s="112" t="s">
        <v>150</v>
      </c>
      <c r="G4" s="6"/>
      <c r="H4" s="8"/>
      <c r="I4" s="9"/>
      <c r="J4" s="57"/>
      <c r="K4" s="50" t="s">
        <v>146</v>
      </c>
      <c r="L4" s="41"/>
      <c r="M4" s="66" t="s">
        <v>161</v>
      </c>
      <c r="N4" s="135">
        <f>IF(AND($C$13&gt;0,$C$13&lt;=900),($C$13/33)^(0.1),IF($C$13&gt;900,1.4))</f>
        <v>1.0219686721046701</v>
      </c>
      <c r="O4" s="62"/>
      <c r="P4" s="83" t="s">
        <v>140</v>
      </c>
      <c r="Q4" s="54"/>
      <c r="R4" s="55"/>
      <c r="S4" s="55"/>
      <c r="T4" s="55"/>
      <c r="U4" s="56"/>
      <c r="V4" s="171" t="s">
        <v>169</v>
      </c>
      <c r="W4" s="171" t="s">
        <v>170</v>
      </c>
      <c r="X4" s="171" t="s">
        <v>12</v>
      </c>
      <c r="Y4" s="171" t="s">
        <v>907</v>
      </c>
      <c r="Z4" s="174"/>
    </row>
    <row r="5" spans="1:26" ht="12.75" customHeight="1">
      <c r="A5" s="59" t="s">
        <v>149</v>
      </c>
      <c r="B5" s="6"/>
      <c r="C5" s="7" t="s">
        <v>142</v>
      </c>
      <c r="D5" s="11"/>
      <c r="E5" s="12"/>
      <c r="F5" s="22" t="s">
        <v>152</v>
      </c>
      <c r="G5" s="125"/>
      <c r="H5" s="60" t="s">
        <v>151</v>
      </c>
      <c r="I5" s="10"/>
      <c r="J5" s="57"/>
      <c r="K5" s="50" t="s">
        <v>147</v>
      </c>
      <c r="L5" s="58"/>
      <c r="M5" s="66" t="s">
        <v>162</v>
      </c>
      <c r="N5" s="136">
        <f>2*$C$11*$N$3*$N$4*($C$12)^(0.35)</f>
        <v>0.5109843360523351</v>
      </c>
      <c r="O5" s="52" t="s">
        <v>158</v>
      </c>
      <c r="P5" s="83" t="s">
        <v>1466</v>
      </c>
      <c r="Q5" s="40"/>
      <c r="R5" s="40"/>
      <c r="S5" s="40"/>
      <c r="T5" s="40"/>
      <c r="U5" s="57"/>
      <c r="V5" s="149" t="s">
        <v>13</v>
      </c>
      <c r="W5" s="150">
        <v>8</v>
      </c>
      <c r="X5" s="150">
        <v>8</v>
      </c>
      <c r="Y5" s="198">
        <v>1.125</v>
      </c>
      <c r="Z5" s="193"/>
    </row>
    <row r="6" spans="1:26" ht="12.75" customHeight="1">
      <c r="A6" s="35"/>
      <c r="B6" s="267"/>
      <c r="C6" s="267"/>
      <c r="D6" s="267"/>
      <c r="E6" s="267"/>
      <c r="F6" s="267"/>
      <c r="G6" s="276"/>
      <c r="H6" s="268"/>
      <c r="I6" s="277"/>
      <c r="J6" s="63"/>
      <c r="K6" s="50" t="s">
        <v>148</v>
      </c>
      <c r="L6" s="61"/>
      <c r="M6" s="51" t="s">
        <v>166</v>
      </c>
      <c r="N6" s="109">
        <f>56</f>
        <v>56</v>
      </c>
      <c r="O6" s="62" t="s">
        <v>144</v>
      </c>
      <c r="P6" s="137" t="s">
        <v>167</v>
      </c>
      <c r="Q6" s="54"/>
      <c r="R6" s="54"/>
      <c r="S6" s="62"/>
      <c r="T6" s="62"/>
      <c r="U6" s="62"/>
      <c r="V6" s="151" t="s">
        <v>14</v>
      </c>
      <c r="W6" s="142">
        <v>8</v>
      </c>
      <c r="X6" s="142">
        <v>8</v>
      </c>
      <c r="Y6" s="199">
        <v>1</v>
      </c>
      <c r="Z6" s="193"/>
    </row>
    <row r="7" spans="1:31" ht="12.75" customHeight="1">
      <c r="A7" s="33" t="s">
        <v>153</v>
      </c>
      <c r="B7" s="267"/>
      <c r="C7" s="267"/>
      <c r="D7" s="267"/>
      <c r="E7" s="267"/>
      <c r="F7" s="267"/>
      <c r="G7" s="267"/>
      <c r="H7" s="268"/>
      <c r="I7" s="269"/>
      <c r="J7" s="64"/>
      <c r="K7" s="76">
        <v>0</v>
      </c>
      <c r="L7" s="109"/>
      <c r="M7" s="61" t="s">
        <v>165</v>
      </c>
      <c r="N7" s="109">
        <f>$N$5/12*$N$6</f>
        <v>2.38459356824423</v>
      </c>
      <c r="O7" s="62" t="s">
        <v>143</v>
      </c>
      <c r="P7" s="52" t="s">
        <v>168</v>
      </c>
      <c r="Q7" s="54"/>
      <c r="R7" s="54"/>
      <c r="S7" s="62"/>
      <c r="T7" s="62"/>
      <c r="U7" s="62"/>
      <c r="V7" s="151" t="s">
        <v>15</v>
      </c>
      <c r="W7" s="142">
        <v>8</v>
      </c>
      <c r="X7" s="142">
        <v>8</v>
      </c>
      <c r="Y7" s="199">
        <v>0.875</v>
      </c>
      <c r="Z7" s="193"/>
      <c r="AA7" s="27"/>
      <c r="AB7" s="17"/>
      <c r="AC7" s="187"/>
      <c r="AD7" s="188"/>
      <c r="AE7" s="189"/>
    </row>
    <row r="8" spans="1:31" ht="12.75" customHeight="1">
      <c r="A8" s="32"/>
      <c r="B8" s="267"/>
      <c r="C8" s="267"/>
      <c r="D8" s="267"/>
      <c r="E8" s="267"/>
      <c r="F8" s="267"/>
      <c r="G8" s="267"/>
      <c r="H8" s="268"/>
      <c r="I8" s="278"/>
      <c r="J8" s="64"/>
      <c r="K8" s="76">
        <v>0.25</v>
      </c>
      <c r="L8" s="61"/>
      <c r="M8" s="66" t="s">
        <v>1439</v>
      </c>
      <c r="N8" s="124">
        <f>SQRT($C$22^2+$C$23^2)</f>
        <v>10</v>
      </c>
      <c r="O8" s="62" t="s">
        <v>158</v>
      </c>
      <c r="P8" s="67" t="s">
        <v>1475</v>
      </c>
      <c r="Q8" s="62"/>
      <c r="R8" s="54"/>
      <c r="S8" s="62"/>
      <c r="T8" s="62"/>
      <c r="U8" s="62"/>
      <c r="V8" s="151" t="s">
        <v>16</v>
      </c>
      <c r="W8" s="142">
        <v>8</v>
      </c>
      <c r="X8" s="142">
        <v>8</v>
      </c>
      <c r="Y8" s="199">
        <v>0.75</v>
      </c>
      <c r="Z8" s="193"/>
      <c r="AB8" s="17"/>
      <c r="AC8" s="17"/>
      <c r="AD8" s="17"/>
      <c r="AE8" s="17"/>
    </row>
    <row r="9" spans="1:31" ht="12.75" customHeight="1">
      <c r="A9" s="32"/>
      <c r="B9" s="30" t="s">
        <v>1441</v>
      </c>
      <c r="C9" s="176" t="s">
        <v>25</v>
      </c>
      <c r="D9" s="68"/>
      <c r="E9" s="27"/>
      <c r="F9" s="27"/>
      <c r="G9" s="1"/>
      <c r="H9" s="21"/>
      <c r="I9" s="108"/>
      <c r="J9" s="64"/>
      <c r="K9" s="128">
        <v>0.5</v>
      </c>
      <c r="L9" s="58"/>
      <c r="M9" s="61" t="s">
        <v>182</v>
      </c>
      <c r="N9" s="109">
        <f>PI()*$N$5*($N$8+$N$5)</f>
        <v>16.873331886126326</v>
      </c>
      <c r="O9" s="52" t="s">
        <v>183</v>
      </c>
      <c r="P9" s="53" t="s">
        <v>184</v>
      </c>
      <c r="Q9" s="54"/>
      <c r="R9" s="62"/>
      <c r="S9" s="62"/>
      <c r="T9" s="62"/>
      <c r="U9" s="62"/>
      <c r="V9" s="151" t="s">
        <v>17</v>
      </c>
      <c r="W9" s="142">
        <v>8</v>
      </c>
      <c r="X9" s="142">
        <v>8</v>
      </c>
      <c r="Y9" s="199">
        <v>0.625</v>
      </c>
      <c r="Z9" s="193"/>
      <c r="AB9" s="17"/>
      <c r="AC9" s="17"/>
      <c r="AD9" s="17"/>
      <c r="AE9" s="17"/>
    </row>
    <row r="10" spans="1:31" ht="12.75" customHeight="1">
      <c r="A10" s="32"/>
      <c r="B10" s="262" t="s">
        <v>1524</v>
      </c>
      <c r="C10" s="177" t="s">
        <v>146</v>
      </c>
      <c r="D10" s="68"/>
      <c r="E10" s="263" t="s">
        <v>1525</v>
      </c>
      <c r="F10" s="27"/>
      <c r="G10" s="34"/>
      <c r="H10" s="71"/>
      <c r="I10" s="24"/>
      <c r="J10" s="64"/>
      <c r="K10" s="76">
        <v>0.75</v>
      </c>
      <c r="L10" s="58"/>
      <c r="M10" s="66" t="s">
        <v>185</v>
      </c>
      <c r="N10" s="110">
        <f>($N$9/144)*$N$6</f>
        <v>6.561851289049127</v>
      </c>
      <c r="O10" s="53" t="s">
        <v>186</v>
      </c>
      <c r="P10" s="67" t="s">
        <v>187</v>
      </c>
      <c r="Q10" s="62"/>
      <c r="R10" s="40"/>
      <c r="S10" s="55"/>
      <c r="T10" s="55"/>
      <c r="U10" s="57"/>
      <c r="V10" s="151" t="s">
        <v>18</v>
      </c>
      <c r="W10" s="142">
        <v>8</v>
      </c>
      <c r="X10" s="142">
        <v>8</v>
      </c>
      <c r="Y10" s="199">
        <v>0.5625</v>
      </c>
      <c r="Z10" s="193"/>
      <c r="AB10" s="17"/>
      <c r="AC10" s="187"/>
      <c r="AD10" s="188"/>
      <c r="AE10" s="189"/>
    </row>
    <row r="11" spans="1:31" ht="12.75" customHeight="1">
      <c r="A11" s="32"/>
      <c r="B11" s="69" t="s">
        <v>1464</v>
      </c>
      <c r="C11" s="127">
        <v>0.25</v>
      </c>
      <c r="D11" s="70" t="s">
        <v>158</v>
      </c>
      <c r="E11" s="27" t="s">
        <v>1527</v>
      </c>
      <c r="F11" s="27"/>
      <c r="G11" s="34"/>
      <c r="H11" s="74"/>
      <c r="I11" s="72"/>
      <c r="J11" s="64"/>
      <c r="K11" s="129">
        <v>1</v>
      </c>
      <c r="L11" s="58"/>
      <c r="M11" s="61" t="s">
        <v>193</v>
      </c>
      <c r="N11" s="82">
        <f>2*(($C$22+$N$5)+($C$23+$N$5))</f>
        <v>30.04393734420934</v>
      </c>
      <c r="O11" s="53" t="s">
        <v>158</v>
      </c>
      <c r="P11" s="53" t="s">
        <v>1476</v>
      </c>
      <c r="Q11" s="40"/>
      <c r="R11" s="40"/>
      <c r="S11" s="55"/>
      <c r="T11" s="55"/>
      <c r="U11" s="40"/>
      <c r="V11" s="151" t="s">
        <v>19</v>
      </c>
      <c r="W11" s="142">
        <v>8</v>
      </c>
      <c r="X11" s="142">
        <v>8</v>
      </c>
      <c r="Y11" s="199">
        <v>0.5</v>
      </c>
      <c r="Z11" s="193"/>
      <c r="AB11" s="17"/>
      <c r="AC11" s="17"/>
      <c r="AD11" s="17"/>
      <c r="AE11" s="17"/>
    </row>
    <row r="12" spans="1:31" ht="12.75" customHeight="1">
      <c r="A12" s="32"/>
      <c r="B12" s="131" t="s">
        <v>159</v>
      </c>
      <c r="C12" s="132">
        <v>1</v>
      </c>
      <c r="D12" s="68"/>
      <c r="E12" s="265" t="s">
        <v>1532</v>
      </c>
      <c r="F12" s="27"/>
      <c r="G12" s="34"/>
      <c r="H12" s="27"/>
      <c r="I12" s="72"/>
      <c r="J12" s="64"/>
      <c r="K12" s="129">
        <v>1.25</v>
      </c>
      <c r="L12" s="58"/>
      <c r="M12" s="61" t="s">
        <v>185</v>
      </c>
      <c r="N12" s="25">
        <f>($N$11/12)*$N$7</f>
        <v>5.970214979644519</v>
      </c>
      <c r="O12" s="53" t="s">
        <v>186</v>
      </c>
      <c r="P12" s="83" t="s">
        <v>1447</v>
      </c>
      <c r="Q12" s="40"/>
      <c r="R12" s="62"/>
      <c r="S12" s="55"/>
      <c r="T12" s="55"/>
      <c r="U12" s="40"/>
      <c r="V12" s="151" t="s">
        <v>20</v>
      </c>
      <c r="W12" s="142">
        <v>8</v>
      </c>
      <c r="X12" s="142">
        <v>6</v>
      </c>
      <c r="Y12" s="199">
        <v>1</v>
      </c>
      <c r="Z12" s="193"/>
      <c r="AB12" s="17"/>
      <c r="AC12" s="17"/>
      <c r="AD12" s="17"/>
      <c r="AE12" s="17"/>
    </row>
    <row r="13" spans="1:31" ht="12.75" customHeight="1">
      <c r="A13" s="32"/>
      <c r="B13" s="30" t="s">
        <v>160</v>
      </c>
      <c r="C13" s="186">
        <v>41.01</v>
      </c>
      <c r="D13" s="68" t="s">
        <v>155</v>
      </c>
      <c r="E13" s="27"/>
      <c r="F13" s="27"/>
      <c r="G13" s="74"/>
      <c r="H13" s="27"/>
      <c r="I13" s="72"/>
      <c r="J13" s="64"/>
      <c r="K13" s="129">
        <v>1.5</v>
      </c>
      <c r="L13" s="62"/>
      <c r="M13" s="61"/>
      <c r="N13" s="25"/>
      <c r="O13" s="53"/>
      <c r="P13" s="83"/>
      <c r="Q13" s="40"/>
      <c r="R13" s="62"/>
      <c r="S13" s="55"/>
      <c r="T13" s="55"/>
      <c r="U13" s="57"/>
      <c r="V13" s="151" t="s">
        <v>21</v>
      </c>
      <c r="W13" s="142">
        <v>8</v>
      </c>
      <c r="X13" s="142">
        <v>6</v>
      </c>
      <c r="Y13" s="199">
        <v>0.875</v>
      </c>
      <c r="Z13" s="193"/>
      <c r="AB13" s="17"/>
      <c r="AC13" s="187"/>
      <c r="AD13" s="188"/>
      <c r="AE13" s="189"/>
    </row>
    <row r="14" spans="1:31" ht="12.75" customHeight="1">
      <c r="A14" s="32"/>
      <c r="B14" s="27"/>
      <c r="C14" s="185"/>
      <c r="D14" s="68"/>
      <c r="E14" s="27"/>
      <c r="F14" s="27"/>
      <c r="H14" s="27"/>
      <c r="I14" s="72"/>
      <c r="J14" s="64"/>
      <c r="L14" s="62"/>
      <c r="M14" s="66"/>
      <c r="N14" s="82"/>
      <c r="O14" s="67"/>
      <c r="P14" s="53"/>
      <c r="Q14" s="62"/>
      <c r="R14" s="62"/>
      <c r="S14" s="62"/>
      <c r="T14" s="62"/>
      <c r="U14" s="62"/>
      <c r="V14" s="151" t="s">
        <v>22</v>
      </c>
      <c r="W14" s="142">
        <v>8</v>
      </c>
      <c r="X14" s="142">
        <v>6</v>
      </c>
      <c r="Y14" s="199">
        <v>0.75</v>
      </c>
      <c r="Z14" s="193"/>
      <c r="AB14" s="17"/>
      <c r="AC14" s="17"/>
      <c r="AD14" s="17"/>
      <c r="AE14" s="17"/>
    </row>
    <row r="15" spans="1:31" ht="12.75" customHeight="1">
      <c r="A15" s="32"/>
      <c r="E15" s="27"/>
      <c r="F15" s="27"/>
      <c r="G15" s="27"/>
      <c r="I15" s="28"/>
      <c r="J15" s="64"/>
      <c r="K15" s="143"/>
      <c r="L15" s="62"/>
      <c r="M15" s="61"/>
      <c r="N15" s="109"/>
      <c r="O15" s="53"/>
      <c r="P15" s="53"/>
      <c r="Q15" s="40"/>
      <c r="R15" s="62"/>
      <c r="S15" s="55"/>
      <c r="T15" s="55"/>
      <c r="U15" s="57"/>
      <c r="V15" s="151" t="s">
        <v>23</v>
      </c>
      <c r="W15" s="142">
        <v>8</v>
      </c>
      <c r="X15" s="142">
        <v>6</v>
      </c>
      <c r="Y15" s="199">
        <v>0.625</v>
      </c>
      <c r="Z15" s="193"/>
      <c r="AB15" s="17"/>
      <c r="AC15" s="17"/>
      <c r="AD15" s="17"/>
      <c r="AE15" s="17"/>
    </row>
    <row r="16" spans="1:31" ht="12.75" customHeight="1">
      <c r="A16" s="32"/>
      <c r="E16" s="27"/>
      <c r="F16" s="27"/>
      <c r="G16" s="27"/>
      <c r="I16" s="28"/>
      <c r="J16" s="64"/>
      <c r="K16" s="76"/>
      <c r="L16" s="62"/>
      <c r="M16" s="66"/>
      <c r="N16" s="110"/>
      <c r="O16" s="53"/>
      <c r="P16" s="67"/>
      <c r="Q16" s="62"/>
      <c r="R16" s="62"/>
      <c r="S16" s="55"/>
      <c r="T16" s="55"/>
      <c r="U16" s="57"/>
      <c r="V16" s="151" t="s">
        <v>24</v>
      </c>
      <c r="W16" s="142">
        <v>8</v>
      </c>
      <c r="X16" s="142">
        <v>6</v>
      </c>
      <c r="Y16" s="199">
        <v>0.5625</v>
      </c>
      <c r="Z16" s="193"/>
      <c r="AB16" s="17"/>
      <c r="AC16" s="187"/>
      <c r="AD16" s="188"/>
      <c r="AE16" s="189"/>
    </row>
    <row r="17" spans="1:31" ht="12.75" customHeight="1">
      <c r="A17" s="32"/>
      <c r="E17" s="27"/>
      <c r="F17" s="27"/>
      <c r="G17" s="248" t="str">
        <f>"      Dc="&amp;ROUND($C$34,2)</f>
        <v>      Dc=10</v>
      </c>
      <c r="I17" s="28"/>
      <c r="J17" s="78"/>
      <c r="K17" s="106"/>
      <c r="L17" s="73"/>
      <c r="M17" s="66"/>
      <c r="N17" s="110"/>
      <c r="O17" s="53"/>
      <c r="P17" s="67"/>
      <c r="Q17" s="62"/>
      <c r="R17" s="62"/>
      <c r="S17" s="75"/>
      <c r="T17" s="75"/>
      <c r="U17" s="57"/>
      <c r="V17" s="151" t="s">
        <v>25</v>
      </c>
      <c r="W17" s="142">
        <v>8</v>
      </c>
      <c r="X17" s="142">
        <v>6</v>
      </c>
      <c r="Y17" s="199">
        <v>0.5</v>
      </c>
      <c r="Z17" s="193"/>
      <c r="AB17" s="17"/>
      <c r="AC17" s="17"/>
      <c r="AD17" s="17"/>
      <c r="AE17" s="17"/>
    </row>
    <row r="18" spans="1:31" ht="12.75" customHeight="1">
      <c r="A18" s="32"/>
      <c r="E18" s="242" t="str">
        <f>"      d="&amp;$C$22</f>
        <v>      d=8</v>
      </c>
      <c r="F18" s="250"/>
      <c r="G18" s="247"/>
      <c r="H18" s="27"/>
      <c r="I18" s="28"/>
      <c r="J18" s="64"/>
      <c r="K18" s="134"/>
      <c r="L18" s="79"/>
      <c r="M18" s="61"/>
      <c r="N18" s="109"/>
      <c r="O18" s="53"/>
      <c r="P18" s="53"/>
      <c r="Q18" s="40"/>
      <c r="R18" s="40"/>
      <c r="S18" s="75"/>
      <c r="T18" s="75"/>
      <c r="U18" s="57"/>
      <c r="V18" s="151" t="s">
        <v>26</v>
      </c>
      <c r="W18" s="142">
        <v>8</v>
      </c>
      <c r="X18" s="142">
        <v>6</v>
      </c>
      <c r="Y18" s="199">
        <v>0.4375</v>
      </c>
      <c r="Z18" s="193"/>
      <c r="AB18" s="17"/>
      <c r="AC18" s="17"/>
      <c r="AD18" s="17"/>
      <c r="AE18" s="17"/>
    </row>
    <row r="19" spans="1:31" ht="12.75" customHeight="1">
      <c r="A19" s="33" t="s">
        <v>154</v>
      </c>
      <c r="B19" s="27"/>
      <c r="C19" s="27"/>
      <c r="D19" s="27"/>
      <c r="E19" s="27"/>
      <c r="F19" s="242" t="str">
        <f>"        t="&amp;$C$24</f>
        <v>        t=0.5</v>
      </c>
      <c r="G19" s="241"/>
      <c r="H19" s="74"/>
      <c r="I19" s="28"/>
      <c r="J19" s="64"/>
      <c r="K19" s="126"/>
      <c r="L19" s="126"/>
      <c r="M19" s="61"/>
      <c r="N19" s="80"/>
      <c r="O19" s="53"/>
      <c r="P19" s="53"/>
      <c r="Q19" s="81"/>
      <c r="R19" s="81"/>
      <c r="S19" s="57"/>
      <c r="T19" s="57"/>
      <c r="U19" s="81"/>
      <c r="V19" s="151" t="s">
        <v>27</v>
      </c>
      <c r="W19" s="142">
        <v>8</v>
      </c>
      <c r="X19" s="142">
        <v>4</v>
      </c>
      <c r="Y19" s="199">
        <v>1</v>
      </c>
      <c r="Z19" s="193"/>
      <c r="AB19" s="17"/>
      <c r="AC19" s="187"/>
      <c r="AD19" s="188"/>
      <c r="AE19" s="189"/>
    </row>
    <row r="20" spans="1:26" ht="12.75" customHeight="1">
      <c r="A20" s="32"/>
      <c r="B20" s="27"/>
      <c r="C20" s="27"/>
      <c r="D20" s="27"/>
      <c r="E20" s="27"/>
      <c r="F20" s="245"/>
      <c r="G20" s="258"/>
      <c r="H20" s="27"/>
      <c r="I20" s="28"/>
      <c r="J20" s="40"/>
      <c r="K20" s="56"/>
      <c r="L20" s="62"/>
      <c r="M20" s="61"/>
      <c r="N20" s="82"/>
      <c r="O20" s="53"/>
      <c r="P20" s="53"/>
      <c r="Q20" s="81"/>
      <c r="R20" s="81"/>
      <c r="S20" s="40"/>
      <c r="T20" s="40"/>
      <c r="U20" s="17"/>
      <c r="V20" s="151" t="s">
        <v>28</v>
      </c>
      <c r="W20" s="142">
        <v>8</v>
      </c>
      <c r="X20" s="142">
        <v>4</v>
      </c>
      <c r="Y20" s="199">
        <v>0.875</v>
      </c>
      <c r="Z20" s="193"/>
    </row>
    <row r="21" spans="1:26" ht="12.75" customHeight="1">
      <c r="A21" s="158" t="str">
        <f>"Member Properties for "&amp;$C$9&amp;":"</f>
        <v>Member Properties for L8X6X1/2:</v>
      </c>
      <c r="B21" s="27"/>
      <c r="C21" s="27"/>
      <c r="D21" s="27"/>
      <c r="E21" s="27"/>
      <c r="F21" s="27"/>
      <c r="G21" s="241"/>
      <c r="H21" s="27"/>
      <c r="I21" s="72"/>
      <c r="J21" s="40"/>
      <c r="K21" s="83"/>
      <c r="L21" s="41"/>
      <c r="M21" s="40"/>
      <c r="N21" s="40"/>
      <c r="O21" s="53"/>
      <c r="P21" s="40"/>
      <c r="Q21" s="40"/>
      <c r="R21" s="40"/>
      <c r="S21" s="27"/>
      <c r="T21" s="27"/>
      <c r="U21" s="43"/>
      <c r="V21" s="151" t="s">
        <v>29</v>
      </c>
      <c r="W21" s="142">
        <v>8</v>
      </c>
      <c r="X21" s="142">
        <v>4</v>
      </c>
      <c r="Y21" s="199">
        <v>0.75</v>
      </c>
      <c r="Z21" s="193"/>
    </row>
    <row r="22" spans="1:26" ht="12.75" customHeight="1">
      <c r="A22" s="32"/>
      <c r="B22" s="30" t="s">
        <v>1449</v>
      </c>
      <c r="C22" s="178">
        <f>VLOOKUP($C$9,$V$5:$Z$320,2,FALSE)</f>
        <v>8</v>
      </c>
      <c r="D22" s="68" t="s">
        <v>158</v>
      </c>
      <c r="E22" s="246"/>
      <c r="F22" s="249" t="str">
        <f>"      b="&amp;$C$23</f>
        <v>      b=6</v>
      </c>
      <c r="G22" s="27"/>
      <c r="H22" s="27"/>
      <c r="I22" s="85"/>
      <c r="J22" s="40"/>
      <c r="K22" s="83"/>
      <c r="L22" s="41"/>
      <c r="M22" s="40"/>
      <c r="N22" s="109"/>
      <c r="O22" s="53"/>
      <c r="P22" s="40"/>
      <c r="Q22" s="40"/>
      <c r="R22" s="40"/>
      <c r="S22" s="27"/>
      <c r="T22" s="27"/>
      <c r="U22" s="43"/>
      <c r="V22" s="151" t="s">
        <v>30</v>
      </c>
      <c r="W22" s="142">
        <v>8</v>
      </c>
      <c r="X22" s="142">
        <v>4</v>
      </c>
      <c r="Y22" s="199">
        <v>0.625</v>
      </c>
      <c r="Z22" s="193"/>
    </row>
    <row r="23" spans="1:26" ht="12.75" customHeight="1">
      <c r="A23" s="32"/>
      <c r="B23" s="30" t="s">
        <v>1450</v>
      </c>
      <c r="C23" s="180">
        <f>VLOOKUP($C$9,$V$5:$Z$320,3,FALSE)</f>
        <v>6</v>
      </c>
      <c r="D23" s="68" t="s">
        <v>158</v>
      </c>
      <c r="E23" s="27"/>
      <c r="F23" s="27"/>
      <c r="G23" s="252"/>
      <c r="H23" s="27"/>
      <c r="I23" s="85"/>
      <c r="J23" s="64"/>
      <c r="K23" s="83"/>
      <c r="L23" s="41"/>
      <c r="M23" s="40"/>
      <c r="N23" s="109"/>
      <c r="O23" s="53"/>
      <c r="P23" s="40"/>
      <c r="Q23" s="40"/>
      <c r="R23" s="40"/>
      <c r="S23" s="47"/>
      <c r="T23" s="47"/>
      <c r="U23" s="43"/>
      <c r="V23" s="151" t="s">
        <v>31</v>
      </c>
      <c r="W23" s="142">
        <v>8</v>
      </c>
      <c r="X23" s="142">
        <v>4</v>
      </c>
      <c r="Y23" s="199">
        <v>0.5625</v>
      </c>
      <c r="Z23" s="193"/>
    </row>
    <row r="24" spans="1:26" ht="12.75" customHeight="1">
      <c r="A24" s="32"/>
      <c r="B24" s="30" t="s">
        <v>1514</v>
      </c>
      <c r="C24" s="201">
        <f>VLOOKUP($C$9,$V$5:$Z$320,4,FALSE)</f>
        <v>0.5</v>
      </c>
      <c r="D24" s="68" t="s">
        <v>158</v>
      </c>
      <c r="E24" s="27"/>
      <c r="F24" s="27"/>
      <c r="G24" s="27"/>
      <c r="H24" s="184"/>
      <c r="I24" s="85"/>
      <c r="J24" s="64"/>
      <c r="K24" s="83"/>
      <c r="L24" s="41"/>
      <c r="M24" s="40"/>
      <c r="N24" s="109"/>
      <c r="O24" s="53"/>
      <c r="P24" s="40"/>
      <c r="Q24" s="40"/>
      <c r="R24" s="40"/>
      <c r="S24" s="47"/>
      <c r="T24" s="47"/>
      <c r="U24" s="43"/>
      <c r="V24" s="151" t="s">
        <v>32</v>
      </c>
      <c r="W24" s="142">
        <v>8</v>
      </c>
      <c r="X24" s="142">
        <v>4</v>
      </c>
      <c r="Y24" s="199">
        <v>0.5</v>
      </c>
      <c r="Z24" s="193"/>
    </row>
    <row r="25" spans="1:26" ht="12.75" customHeight="1">
      <c r="A25" s="183"/>
      <c r="B25" s="30"/>
      <c r="C25" s="128"/>
      <c r="D25" s="68"/>
      <c r="H25" s="27"/>
      <c r="I25" s="85"/>
      <c r="J25" s="64"/>
      <c r="K25" s="83"/>
      <c r="L25" s="41"/>
      <c r="M25" s="40"/>
      <c r="N25" s="40"/>
      <c r="O25" s="53"/>
      <c r="P25" s="40"/>
      <c r="Q25" s="40"/>
      <c r="R25" s="40"/>
      <c r="S25" s="27"/>
      <c r="T25" s="27"/>
      <c r="U25" s="43"/>
      <c r="V25" s="151" t="s">
        <v>33</v>
      </c>
      <c r="W25" s="142">
        <v>8</v>
      </c>
      <c r="X25" s="142">
        <v>4</v>
      </c>
      <c r="Y25" s="199">
        <v>0.4375</v>
      </c>
      <c r="Z25" s="193"/>
    </row>
    <row r="26" spans="1:26" s="120" customFormat="1" ht="12.75" customHeight="1">
      <c r="A26" s="158" t="s">
        <v>191</v>
      </c>
      <c r="B26" s="27"/>
      <c r="C26" s="27"/>
      <c r="D26" s="27"/>
      <c r="I26" s="123"/>
      <c r="J26" s="114"/>
      <c r="K26" s="115"/>
      <c r="L26" s="116"/>
      <c r="M26" s="114"/>
      <c r="N26" s="114"/>
      <c r="O26" s="117"/>
      <c r="P26" s="114"/>
      <c r="Q26" s="114"/>
      <c r="R26" s="114"/>
      <c r="S26" s="118"/>
      <c r="T26" s="118"/>
      <c r="U26" s="119"/>
      <c r="V26" s="151" t="s">
        <v>34</v>
      </c>
      <c r="W26" s="142">
        <v>7</v>
      </c>
      <c r="X26" s="142">
        <v>4</v>
      </c>
      <c r="Y26" s="199">
        <v>0.75</v>
      </c>
      <c r="Z26" s="193"/>
    </row>
    <row r="27" spans="1:26" ht="12.75" customHeight="1">
      <c r="A27" s="32"/>
      <c r="B27" s="84" t="s">
        <v>164</v>
      </c>
      <c r="C27" s="154">
        <f>$N$3</f>
        <v>1</v>
      </c>
      <c r="D27" s="89"/>
      <c r="E27" s="264" t="s">
        <v>1526</v>
      </c>
      <c r="F27" s="27"/>
      <c r="G27" s="77"/>
      <c r="H27" s="27"/>
      <c r="I27" s="28"/>
      <c r="J27" s="40" t="s">
        <v>142</v>
      </c>
      <c r="K27" s="90"/>
      <c r="L27" s="41"/>
      <c r="M27" s="40"/>
      <c r="N27" s="40"/>
      <c r="O27" s="53"/>
      <c r="P27" s="40"/>
      <c r="Q27" s="40"/>
      <c r="R27" s="40"/>
      <c r="S27" s="91"/>
      <c r="T27" s="91"/>
      <c r="U27" s="43"/>
      <c r="V27" s="151" t="s">
        <v>35</v>
      </c>
      <c r="W27" s="142">
        <v>7</v>
      </c>
      <c r="X27" s="142">
        <v>4</v>
      </c>
      <c r="Y27" s="199">
        <v>0.625</v>
      </c>
      <c r="Z27" s="193"/>
    </row>
    <row r="28" spans="1:26" ht="12.75" customHeight="1">
      <c r="A28" s="32"/>
      <c r="B28" s="88" t="s">
        <v>4</v>
      </c>
      <c r="C28" s="155">
        <f>$N$4</f>
        <v>1.0219686721046701</v>
      </c>
      <c r="D28" s="70"/>
      <c r="E28" s="104" t="s">
        <v>140</v>
      </c>
      <c r="F28" s="27"/>
      <c r="G28" s="77"/>
      <c r="H28" s="27"/>
      <c r="I28" s="92"/>
      <c r="J28" s="64"/>
      <c r="K28" s="93"/>
      <c r="L28" s="61"/>
      <c r="M28" s="82"/>
      <c r="N28" s="53"/>
      <c r="O28" s="53"/>
      <c r="P28" s="40"/>
      <c r="Q28" s="40"/>
      <c r="R28" s="40"/>
      <c r="S28" s="57"/>
      <c r="T28" s="57"/>
      <c r="U28" s="43"/>
      <c r="V28" s="151" t="s">
        <v>36</v>
      </c>
      <c r="W28" s="142">
        <v>7</v>
      </c>
      <c r="X28" s="142">
        <v>4</v>
      </c>
      <c r="Y28" s="199">
        <v>0.5</v>
      </c>
      <c r="Z28" s="193"/>
    </row>
    <row r="29" spans="1:26" ht="12.75" customHeight="1">
      <c r="A29" s="32"/>
      <c r="B29" s="88" t="s">
        <v>5</v>
      </c>
      <c r="C29" s="156">
        <f>$N$5</f>
        <v>0.5109843360523351</v>
      </c>
      <c r="D29" s="70" t="s">
        <v>158</v>
      </c>
      <c r="E29" s="104" t="s">
        <v>1465</v>
      </c>
      <c r="F29" s="77"/>
      <c r="G29" s="77"/>
      <c r="H29" s="27"/>
      <c r="I29" s="28"/>
      <c r="J29" s="40"/>
      <c r="K29" s="94"/>
      <c r="L29" s="61"/>
      <c r="M29" s="82"/>
      <c r="N29" s="53"/>
      <c r="O29" s="53"/>
      <c r="P29" s="40"/>
      <c r="Q29" s="40"/>
      <c r="R29" s="40"/>
      <c r="S29" s="27"/>
      <c r="T29" s="27"/>
      <c r="U29" s="43"/>
      <c r="V29" s="151" t="s">
        <v>37</v>
      </c>
      <c r="W29" s="142">
        <v>7</v>
      </c>
      <c r="X29" s="142">
        <v>4</v>
      </c>
      <c r="Y29" s="199">
        <v>0.4375</v>
      </c>
      <c r="Z29" s="193"/>
    </row>
    <row r="30" spans="1:26" ht="12.75" customHeight="1">
      <c r="A30" s="121"/>
      <c r="B30" s="146" t="s">
        <v>6</v>
      </c>
      <c r="C30" s="86">
        <f>$N$6</f>
        <v>56</v>
      </c>
      <c r="D30" s="70" t="s">
        <v>144</v>
      </c>
      <c r="E30" s="147" t="s">
        <v>8</v>
      </c>
      <c r="F30" s="77"/>
      <c r="G30" s="122"/>
      <c r="H30" s="27"/>
      <c r="I30" s="28"/>
      <c r="J30" s="64"/>
      <c r="K30" s="95"/>
      <c r="L30" s="61"/>
      <c r="M30" s="82"/>
      <c r="N30" s="53"/>
      <c r="O30" s="53"/>
      <c r="P30" s="40"/>
      <c r="Q30" s="40"/>
      <c r="R30" s="40"/>
      <c r="S30" s="91"/>
      <c r="T30" s="91"/>
      <c r="U30" s="43"/>
      <c r="V30" s="151" t="s">
        <v>38</v>
      </c>
      <c r="W30" s="142">
        <v>7</v>
      </c>
      <c r="X30" s="142">
        <v>4</v>
      </c>
      <c r="Y30" s="199">
        <v>0.375</v>
      </c>
      <c r="Z30" s="193"/>
    </row>
    <row r="31" spans="1:26" ht="12.75" customHeight="1">
      <c r="A31" s="32"/>
      <c r="B31" s="88" t="s">
        <v>7</v>
      </c>
      <c r="C31" s="157">
        <f>$N$7</f>
        <v>2.38459356824423</v>
      </c>
      <c r="D31" s="70" t="s">
        <v>143</v>
      </c>
      <c r="E31" s="148" t="s">
        <v>9</v>
      </c>
      <c r="F31" s="77"/>
      <c r="G31" s="27"/>
      <c r="H31" s="74"/>
      <c r="I31" s="28"/>
      <c r="J31" s="64"/>
      <c r="K31" s="53"/>
      <c r="L31" s="96"/>
      <c r="M31" s="82"/>
      <c r="N31" s="53"/>
      <c r="O31" s="53"/>
      <c r="P31" s="40"/>
      <c r="Q31" s="40"/>
      <c r="R31" s="40"/>
      <c r="S31" s="91"/>
      <c r="T31" s="91"/>
      <c r="U31" s="43"/>
      <c r="V31" s="151" t="s">
        <v>39</v>
      </c>
      <c r="W31" s="142">
        <v>6</v>
      </c>
      <c r="X31" s="142">
        <v>6</v>
      </c>
      <c r="Y31" s="199">
        <v>1</v>
      </c>
      <c r="Z31" s="175"/>
    </row>
    <row r="32" spans="1:26" ht="12.75" customHeight="1">
      <c r="A32" s="32"/>
      <c r="B32" s="27"/>
      <c r="C32" s="27"/>
      <c r="D32" s="68"/>
      <c r="E32" s="27"/>
      <c r="F32" s="122"/>
      <c r="G32" s="27"/>
      <c r="H32" s="74"/>
      <c r="I32" s="92"/>
      <c r="J32" s="64"/>
      <c r="K32" s="83"/>
      <c r="L32" s="97"/>
      <c r="M32" s="82"/>
      <c r="N32" s="53"/>
      <c r="O32" s="53"/>
      <c r="P32" s="40"/>
      <c r="Q32" s="40"/>
      <c r="R32" s="40"/>
      <c r="S32" s="27"/>
      <c r="T32" s="27"/>
      <c r="U32" s="43"/>
      <c r="V32" s="151" t="s">
        <v>40</v>
      </c>
      <c r="W32" s="142">
        <v>6</v>
      </c>
      <c r="X32" s="142">
        <v>6</v>
      </c>
      <c r="Y32" s="199">
        <v>0.875</v>
      </c>
      <c r="Z32" s="193"/>
    </row>
    <row r="33" spans="1:26" ht="12.75" customHeight="1">
      <c r="A33" s="158" t="s">
        <v>1</v>
      </c>
      <c r="B33" s="30"/>
      <c r="C33" s="82"/>
      <c r="D33" s="68"/>
      <c r="E33" s="87"/>
      <c r="F33" s="27"/>
      <c r="G33" s="27"/>
      <c r="H33" s="74"/>
      <c r="I33" s="28"/>
      <c r="J33" s="64"/>
      <c r="K33" s="83"/>
      <c r="L33" s="97"/>
      <c r="M33" s="82"/>
      <c r="N33" s="53"/>
      <c r="O33" s="53"/>
      <c r="P33" s="40"/>
      <c r="Q33" s="40"/>
      <c r="R33" s="40"/>
      <c r="S33" s="47"/>
      <c r="T33" s="47"/>
      <c r="U33" s="43"/>
      <c r="V33" s="151" t="s">
        <v>41</v>
      </c>
      <c r="W33" s="142">
        <v>6</v>
      </c>
      <c r="X33" s="142">
        <v>6</v>
      </c>
      <c r="Y33" s="199">
        <v>0.75</v>
      </c>
      <c r="Z33" s="193"/>
    </row>
    <row r="34" spans="1:26" ht="12.75" customHeight="1">
      <c r="A34" s="32"/>
      <c r="B34" s="30" t="s">
        <v>10</v>
      </c>
      <c r="C34" s="178">
        <f>$N$8</f>
        <v>10</v>
      </c>
      <c r="D34" s="68" t="s">
        <v>158</v>
      </c>
      <c r="E34" s="104" t="s">
        <v>1534</v>
      </c>
      <c r="F34" s="27"/>
      <c r="G34" s="27"/>
      <c r="H34" s="122"/>
      <c r="I34" s="92"/>
      <c r="J34" s="27"/>
      <c r="K34" s="93"/>
      <c r="L34" s="61"/>
      <c r="M34" s="25"/>
      <c r="N34" s="99"/>
      <c r="O34" s="53"/>
      <c r="P34" s="40"/>
      <c r="Q34" s="40"/>
      <c r="R34" s="40"/>
      <c r="S34" s="27"/>
      <c r="T34" s="27"/>
      <c r="U34" s="43"/>
      <c r="V34" s="151" t="s">
        <v>42</v>
      </c>
      <c r="W34" s="142">
        <v>6</v>
      </c>
      <c r="X34" s="142">
        <v>6</v>
      </c>
      <c r="Y34" s="199">
        <v>0.625</v>
      </c>
      <c r="Z34" s="193"/>
    </row>
    <row r="35" spans="1:26" ht="12.75" customHeight="1">
      <c r="A35" s="32"/>
      <c r="B35" s="88" t="s">
        <v>181</v>
      </c>
      <c r="C35" s="86">
        <f>$N$9</f>
        <v>16.873331886126326</v>
      </c>
      <c r="D35" s="113" t="s">
        <v>183</v>
      </c>
      <c r="E35" s="87" t="s">
        <v>189</v>
      </c>
      <c r="F35" s="27"/>
      <c r="G35" s="27"/>
      <c r="H35" s="27"/>
      <c r="I35" s="23"/>
      <c r="J35" s="40"/>
      <c r="K35" s="83"/>
      <c r="L35" s="61"/>
      <c r="M35" s="25"/>
      <c r="N35" s="99"/>
      <c r="O35" s="53"/>
      <c r="P35" s="40"/>
      <c r="Q35" s="40"/>
      <c r="R35" s="40"/>
      <c r="S35" s="91"/>
      <c r="T35" s="91"/>
      <c r="U35" s="43"/>
      <c r="V35" s="151" t="s">
        <v>43</v>
      </c>
      <c r="W35" s="142">
        <v>6</v>
      </c>
      <c r="X35" s="142">
        <v>6</v>
      </c>
      <c r="Y35" s="199">
        <v>0.5625</v>
      </c>
      <c r="Z35" s="193"/>
    </row>
    <row r="36" spans="1:26" ht="12.75" customHeight="1">
      <c r="A36" s="32"/>
      <c r="B36" s="88" t="s">
        <v>188</v>
      </c>
      <c r="C36" s="157">
        <f>$N$10</f>
        <v>6.561851289049127</v>
      </c>
      <c r="D36" s="89" t="s">
        <v>186</v>
      </c>
      <c r="E36" s="87" t="s">
        <v>190</v>
      </c>
      <c r="F36" s="27"/>
      <c r="G36" s="27"/>
      <c r="H36" s="74"/>
      <c r="I36" s="24"/>
      <c r="J36" s="40"/>
      <c r="K36" s="103"/>
      <c r="L36" s="61"/>
      <c r="M36" s="82"/>
      <c r="N36" s="53"/>
      <c r="O36" s="53"/>
      <c r="P36" s="40"/>
      <c r="Q36" s="40"/>
      <c r="R36" s="40"/>
      <c r="S36" s="47"/>
      <c r="T36" s="47"/>
      <c r="U36" s="43"/>
      <c r="V36" s="151" t="s">
        <v>44</v>
      </c>
      <c r="W36" s="142">
        <v>6</v>
      </c>
      <c r="X36" s="142">
        <v>6</v>
      </c>
      <c r="Y36" s="199">
        <v>0.5</v>
      </c>
      <c r="Z36" s="193"/>
    </row>
    <row r="37" spans="1:26" ht="12.75" customHeight="1">
      <c r="A37" s="29"/>
      <c r="B37" s="30"/>
      <c r="C37" s="133"/>
      <c r="D37" s="89"/>
      <c r="E37" s="26"/>
      <c r="F37" s="27"/>
      <c r="G37" s="27"/>
      <c r="H37" s="27"/>
      <c r="I37" s="28"/>
      <c r="J37" s="40"/>
      <c r="K37" s="40"/>
      <c r="L37" s="61"/>
      <c r="M37" s="82"/>
      <c r="N37" s="53"/>
      <c r="O37" s="53"/>
      <c r="P37" s="40"/>
      <c r="Q37" s="40"/>
      <c r="R37" s="40"/>
      <c r="S37" s="27"/>
      <c r="T37" s="27"/>
      <c r="U37" s="43"/>
      <c r="V37" s="151" t="s">
        <v>45</v>
      </c>
      <c r="W37" s="142">
        <v>6</v>
      </c>
      <c r="X37" s="142">
        <v>6</v>
      </c>
      <c r="Y37" s="199">
        <v>0.4375</v>
      </c>
      <c r="Z37" s="193"/>
    </row>
    <row r="38" spans="1:26" ht="12.75" customHeight="1">
      <c r="A38" s="158" t="s">
        <v>192</v>
      </c>
      <c r="B38" s="100"/>
      <c r="C38" s="80"/>
      <c r="D38" s="89"/>
      <c r="E38" s="87" t="s">
        <v>0</v>
      </c>
      <c r="F38" s="101"/>
      <c r="G38" s="27"/>
      <c r="H38" s="27"/>
      <c r="I38" s="28"/>
      <c r="J38" s="104"/>
      <c r="K38" s="40"/>
      <c r="L38" s="61"/>
      <c r="M38" s="25"/>
      <c r="N38" s="99"/>
      <c r="O38" s="53"/>
      <c r="P38" s="40"/>
      <c r="Q38" s="40"/>
      <c r="R38" s="40"/>
      <c r="S38" s="91"/>
      <c r="T38" s="91"/>
      <c r="U38" s="43"/>
      <c r="V38" s="151" t="s">
        <v>46</v>
      </c>
      <c r="W38" s="142">
        <v>6</v>
      </c>
      <c r="X38" s="142">
        <v>6</v>
      </c>
      <c r="Y38" s="199">
        <v>0.375</v>
      </c>
      <c r="Z38" s="193"/>
    </row>
    <row r="39" spans="1:26" ht="12.75" customHeight="1">
      <c r="A39" s="32"/>
      <c r="B39" s="30" t="s">
        <v>1446</v>
      </c>
      <c r="C39" s="178">
        <f>$N$11</f>
        <v>30.04393734420934</v>
      </c>
      <c r="D39" s="70" t="s">
        <v>158</v>
      </c>
      <c r="E39" s="87" t="s">
        <v>1476</v>
      </c>
      <c r="F39" s="31"/>
      <c r="G39" s="27"/>
      <c r="H39" s="27"/>
      <c r="I39" s="28"/>
      <c r="J39" s="26"/>
      <c r="K39" s="40"/>
      <c r="L39" s="61"/>
      <c r="M39" s="25"/>
      <c r="N39" s="99"/>
      <c r="O39" s="53"/>
      <c r="P39" s="40"/>
      <c r="Q39" s="40"/>
      <c r="R39" s="40"/>
      <c r="S39" s="47"/>
      <c r="T39" s="47"/>
      <c r="U39" s="43"/>
      <c r="V39" s="151" t="s">
        <v>47</v>
      </c>
      <c r="W39" s="142">
        <v>6</v>
      </c>
      <c r="X39" s="142">
        <v>6</v>
      </c>
      <c r="Y39" s="199">
        <v>0.3125</v>
      </c>
      <c r="Z39" s="193"/>
    </row>
    <row r="40" spans="1:26" ht="12.75" customHeight="1">
      <c r="A40" s="32"/>
      <c r="B40" s="88" t="s">
        <v>188</v>
      </c>
      <c r="C40" s="182">
        <f>$N$12</f>
        <v>5.970214979644519</v>
      </c>
      <c r="D40" s="89" t="s">
        <v>186</v>
      </c>
      <c r="E40" s="104" t="s">
        <v>1447</v>
      </c>
      <c r="F40" s="27"/>
      <c r="G40" s="101"/>
      <c r="H40" s="74"/>
      <c r="I40" s="28"/>
      <c r="J40" s="104"/>
      <c r="K40" s="105"/>
      <c r="L40" s="41"/>
      <c r="M40" s="40"/>
      <c r="N40" s="106"/>
      <c r="O40" s="40"/>
      <c r="P40" s="40"/>
      <c r="Q40" s="40"/>
      <c r="R40" s="40"/>
      <c r="S40" s="91"/>
      <c r="T40" s="91"/>
      <c r="U40" s="43"/>
      <c r="V40" s="151" t="s">
        <v>48</v>
      </c>
      <c r="W40" s="142">
        <v>6</v>
      </c>
      <c r="X40" s="142">
        <v>4</v>
      </c>
      <c r="Y40" s="199">
        <v>0.875</v>
      </c>
      <c r="Z40" s="193"/>
    </row>
    <row r="41" spans="1:26" ht="12.75" customHeight="1">
      <c r="A41" s="32"/>
      <c r="I41" s="28"/>
      <c r="J41" s="104"/>
      <c r="K41" s="105"/>
      <c r="L41" s="41"/>
      <c r="M41" s="40"/>
      <c r="N41" s="106"/>
      <c r="O41" s="40"/>
      <c r="P41" s="40"/>
      <c r="Q41" s="40"/>
      <c r="R41" s="40"/>
      <c r="S41" s="27"/>
      <c r="T41" s="27"/>
      <c r="U41" s="43"/>
      <c r="V41" s="151" t="s">
        <v>49</v>
      </c>
      <c r="W41" s="142">
        <v>6</v>
      </c>
      <c r="X41" s="142">
        <v>4</v>
      </c>
      <c r="Y41" s="199">
        <v>0.75</v>
      </c>
      <c r="Z41" s="193"/>
    </row>
    <row r="42" spans="1:26" ht="12.75" customHeight="1">
      <c r="A42" s="32"/>
      <c r="B42" s="27"/>
      <c r="C42" s="27"/>
      <c r="D42" s="27"/>
      <c r="E42" s="27"/>
      <c r="F42" s="27"/>
      <c r="G42" s="27"/>
      <c r="H42" s="27"/>
      <c r="I42" s="28"/>
      <c r="J42" s="104"/>
      <c r="K42" s="105"/>
      <c r="L42" s="41"/>
      <c r="M42" s="40"/>
      <c r="N42" s="106"/>
      <c r="O42" s="40"/>
      <c r="P42" s="40"/>
      <c r="Q42" s="40"/>
      <c r="R42" s="40"/>
      <c r="S42" s="47"/>
      <c r="T42" s="47"/>
      <c r="U42" s="43"/>
      <c r="V42" s="151" t="s">
        <v>50</v>
      </c>
      <c r="W42" s="142">
        <v>6</v>
      </c>
      <c r="X42" s="142">
        <v>4</v>
      </c>
      <c r="Y42" s="199">
        <v>0.625</v>
      </c>
      <c r="Z42" s="193"/>
    </row>
    <row r="43" spans="1:26" ht="12.75" customHeight="1">
      <c r="A43" s="33" t="s">
        <v>1537</v>
      </c>
      <c r="B43" s="267"/>
      <c r="C43" s="267"/>
      <c r="D43" s="267"/>
      <c r="E43" s="267"/>
      <c r="F43" s="267"/>
      <c r="G43" s="268"/>
      <c r="H43" s="267"/>
      <c r="I43" s="269"/>
      <c r="J43" s="104"/>
      <c r="K43" s="40"/>
      <c r="L43" s="40"/>
      <c r="M43" s="57"/>
      <c r="N43" s="57"/>
      <c r="O43" s="57"/>
      <c r="P43" s="40"/>
      <c r="Q43" s="40"/>
      <c r="R43" s="40"/>
      <c r="S43" s="27"/>
      <c r="T43" s="27"/>
      <c r="U43" s="43"/>
      <c r="V43" s="151" t="s">
        <v>51</v>
      </c>
      <c r="W43" s="142">
        <v>6</v>
      </c>
      <c r="X43" s="142">
        <v>4</v>
      </c>
      <c r="Y43" s="199">
        <v>0.5625</v>
      </c>
      <c r="Z43" s="193"/>
    </row>
    <row r="44" spans="1:26" ht="12.75" customHeight="1">
      <c r="A44" s="274"/>
      <c r="B44" s="267"/>
      <c r="C44" s="267"/>
      <c r="D44" s="267"/>
      <c r="E44" s="267"/>
      <c r="F44" s="267"/>
      <c r="G44" s="267"/>
      <c r="H44" s="270"/>
      <c r="I44" s="269"/>
      <c r="J44" s="104"/>
      <c r="K44" s="40"/>
      <c r="L44" s="40"/>
      <c r="M44" s="25"/>
      <c r="N44" s="83"/>
      <c r="O44" s="57"/>
      <c r="P44" s="40"/>
      <c r="Q44" s="40"/>
      <c r="R44" s="40"/>
      <c r="S44" s="91"/>
      <c r="T44" s="91"/>
      <c r="U44" s="43"/>
      <c r="V44" s="151" t="s">
        <v>52</v>
      </c>
      <c r="W44" s="142">
        <v>6</v>
      </c>
      <c r="X44" s="142">
        <v>4</v>
      </c>
      <c r="Y44" s="199">
        <v>0.5</v>
      </c>
      <c r="Z44" s="193"/>
    </row>
    <row r="45" spans="1:26" ht="12.75" customHeight="1">
      <c r="A45" s="274"/>
      <c r="B45" s="267"/>
      <c r="C45" s="267"/>
      <c r="D45" s="267"/>
      <c r="E45" s="267"/>
      <c r="F45" s="267"/>
      <c r="G45" s="267"/>
      <c r="H45" s="271"/>
      <c r="I45" s="269"/>
      <c r="J45" s="104"/>
      <c r="K45" s="40"/>
      <c r="L45" s="40"/>
      <c r="M45" s="25"/>
      <c r="N45" s="83"/>
      <c r="O45" s="57"/>
      <c r="P45" s="40"/>
      <c r="Q45" s="40"/>
      <c r="R45" s="40"/>
      <c r="S45" s="27"/>
      <c r="T45" s="27"/>
      <c r="U45" s="43"/>
      <c r="V45" s="151" t="s">
        <v>53</v>
      </c>
      <c r="W45" s="142">
        <v>6</v>
      </c>
      <c r="X45" s="142">
        <v>4</v>
      </c>
      <c r="Y45" s="199">
        <v>0.4375</v>
      </c>
      <c r="Z45" s="193"/>
    </row>
    <row r="46" spans="1:26" ht="12.75" customHeight="1">
      <c r="A46" s="274"/>
      <c r="B46" s="267"/>
      <c r="C46" s="267"/>
      <c r="D46" s="267"/>
      <c r="E46" s="267"/>
      <c r="F46" s="267"/>
      <c r="G46" s="267"/>
      <c r="H46" s="271"/>
      <c r="I46" s="269"/>
      <c r="J46" s="104"/>
      <c r="K46" s="40"/>
      <c r="L46" s="40"/>
      <c r="M46" s="25"/>
      <c r="N46" s="83"/>
      <c r="O46" s="57"/>
      <c r="P46" s="40"/>
      <c r="Q46" s="40"/>
      <c r="R46" s="40"/>
      <c r="S46" s="91"/>
      <c r="T46" s="91"/>
      <c r="U46" s="43"/>
      <c r="V46" s="151" t="s">
        <v>54</v>
      </c>
      <c r="W46" s="142">
        <v>6</v>
      </c>
      <c r="X46" s="142">
        <v>4</v>
      </c>
      <c r="Y46" s="199">
        <v>0.375</v>
      </c>
      <c r="Z46" s="193"/>
    </row>
    <row r="47" spans="1:26" ht="12.75" customHeight="1">
      <c r="A47" s="274"/>
      <c r="B47" s="267"/>
      <c r="C47" s="267"/>
      <c r="D47" s="267"/>
      <c r="E47" s="267"/>
      <c r="F47" s="267"/>
      <c r="G47" s="267"/>
      <c r="H47" s="267"/>
      <c r="I47" s="269"/>
      <c r="J47" s="107"/>
      <c r="K47" s="40"/>
      <c r="L47" s="40"/>
      <c r="M47" s="25"/>
      <c r="N47" s="83"/>
      <c r="O47" s="57"/>
      <c r="P47" s="40"/>
      <c r="Q47" s="40"/>
      <c r="R47" s="40"/>
      <c r="S47" s="27"/>
      <c r="T47" s="27"/>
      <c r="U47" s="43"/>
      <c r="V47" s="151" t="s">
        <v>55</v>
      </c>
      <c r="W47" s="142">
        <v>6</v>
      </c>
      <c r="X47" s="142">
        <v>4</v>
      </c>
      <c r="Y47" s="199">
        <v>0.3125</v>
      </c>
      <c r="Z47" s="193"/>
    </row>
    <row r="48" spans="1:26" ht="12.75" customHeight="1">
      <c r="A48" s="274"/>
      <c r="B48" s="267"/>
      <c r="C48" s="267"/>
      <c r="D48" s="267"/>
      <c r="E48" s="267"/>
      <c r="F48" s="267"/>
      <c r="G48" s="267"/>
      <c r="H48" s="267"/>
      <c r="I48" s="269"/>
      <c r="J48" s="107"/>
      <c r="K48" s="40"/>
      <c r="L48" s="40"/>
      <c r="M48" s="25"/>
      <c r="N48" s="83"/>
      <c r="O48" s="57"/>
      <c r="P48" s="40"/>
      <c r="Q48" s="40"/>
      <c r="R48" s="40"/>
      <c r="S48" s="27"/>
      <c r="T48" s="27"/>
      <c r="U48" s="43"/>
      <c r="V48" s="151" t="s">
        <v>56</v>
      </c>
      <c r="W48" s="142">
        <v>6</v>
      </c>
      <c r="X48" s="142">
        <v>3.5</v>
      </c>
      <c r="Y48" s="199">
        <v>0.5</v>
      </c>
      <c r="Z48" s="193"/>
    </row>
    <row r="49" spans="1:26" ht="12.75" customHeight="1">
      <c r="A49" s="274"/>
      <c r="B49" s="267"/>
      <c r="C49" s="267"/>
      <c r="D49" s="267"/>
      <c r="E49" s="267"/>
      <c r="F49" s="267"/>
      <c r="G49" s="267"/>
      <c r="H49" s="267"/>
      <c r="I49" s="269"/>
      <c r="J49" s="107"/>
      <c r="K49" s="40"/>
      <c r="L49" s="40"/>
      <c r="M49" s="25"/>
      <c r="N49" s="83"/>
      <c r="O49" s="57"/>
      <c r="P49" s="40"/>
      <c r="Q49" s="40"/>
      <c r="R49" s="40"/>
      <c r="S49" s="91"/>
      <c r="T49" s="91"/>
      <c r="U49" s="43"/>
      <c r="V49" s="151" t="s">
        <v>57</v>
      </c>
      <c r="W49" s="142">
        <v>6</v>
      </c>
      <c r="X49" s="142">
        <v>3.5</v>
      </c>
      <c r="Y49" s="199">
        <v>0.375</v>
      </c>
      <c r="Z49" s="193"/>
    </row>
    <row r="50" spans="1:26" ht="12.75" customHeight="1">
      <c r="A50" s="274"/>
      <c r="B50" s="267"/>
      <c r="C50" s="267"/>
      <c r="D50" s="267"/>
      <c r="E50" s="267"/>
      <c r="F50" s="267"/>
      <c r="G50" s="267"/>
      <c r="H50" s="267"/>
      <c r="I50" s="269"/>
      <c r="J50" s="65"/>
      <c r="K50" s="40"/>
      <c r="L50" s="40"/>
      <c r="M50" s="25"/>
      <c r="N50" s="83"/>
      <c r="O50" s="57"/>
      <c r="P50" s="40"/>
      <c r="Q50" s="40"/>
      <c r="R50" s="40"/>
      <c r="S50" s="27"/>
      <c r="T50" s="27"/>
      <c r="U50" s="43"/>
      <c r="V50" s="151" t="s">
        <v>58</v>
      </c>
      <c r="W50" s="142">
        <v>6</v>
      </c>
      <c r="X50" s="142">
        <v>3.5</v>
      </c>
      <c r="Y50" s="199">
        <v>0.3125</v>
      </c>
      <c r="Z50" s="193"/>
    </row>
    <row r="51" spans="1:26" ht="12.75" customHeight="1">
      <c r="A51" s="274"/>
      <c r="B51" s="267"/>
      <c r="C51" s="267"/>
      <c r="D51" s="267"/>
      <c r="E51" s="267"/>
      <c r="F51" s="267"/>
      <c r="G51" s="267"/>
      <c r="H51" s="267"/>
      <c r="I51" s="269"/>
      <c r="J51" s="65"/>
      <c r="K51" s="40"/>
      <c r="L51" s="40"/>
      <c r="M51" s="25"/>
      <c r="N51" s="83"/>
      <c r="O51" s="57"/>
      <c r="P51" s="40"/>
      <c r="Q51" s="40"/>
      <c r="R51" s="40"/>
      <c r="S51" s="91"/>
      <c r="T51" s="91"/>
      <c r="U51" s="43"/>
      <c r="V51" s="151" t="s">
        <v>59</v>
      </c>
      <c r="W51" s="142">
        <v>5</v>
      </c>
      <c r="X51" s="142">
        <v>5</v>
      </c>
      <c r="Y51" s="199">
        <v>0.875</v>
      </c>
      <c r="Z51" s="193"/>
    </row>
    <row r="52" spans="1:26" ht="12.75" customHeight="1">
      <c r="A52" s="274"/>
      <c r="B52" s="267"/>
      <c r="C52" s="267"/>
      <c r="D52" s="267"/>
      <c r="E52" s="267"/>
      <c r="F52" s="267"/>
      <c r="G52" s="267"/>
      <c r="H52" s="267"/>
      <c r="I52" s="269"/>
      <c r="J52" s="65"/>
      <c r="K52" s="40"/>
      <c r="L52" s="40"/>
      <c r="M52" s="25"/>
      <c r="N52" s="83"/>
      <c r="O52" s="57"/>
      <c r="P52" s="40"/>
      <c r="Q52" s="40"/>
      <c r="R52" s="40"/>
      <c r="S52" s="27"/>
      <c r="T52" s="27"/>
      <c r="U52" s="43"/>
      <c r="V52" s="151" t="s">
        <v>60</v>
      </c>
      <c r="W52" s="142">
        <v>5</v>
      </c>
      <c r="X52" s="142">
        <v>5</v>
      </c>
      <c r="Y52" s="199">
        <v>0.75</v>
      </c>
      <c r="Z52" s="175"/>
    </row>
    <row r="53" spans="1:26" ht="12.75" customHeight="1">
      <c r="A53" s="274"/>
      <c r="B53" s="267"/>
      <c r="C53" s="267"/>
      <c r="D53" s="267"/>
      <c r="E53" s="267"/>
      <c r="F53" s="267"/>
      <c r="G53" s="267"/>
      <c r="H53" s="267"/>
      <c r="I53" s="269"/>
      <c r="J53" s="65"/>
      <c r="K53" s="40"/>
      <c r="L53" s="40"/>
      <c r="M53" s="25"/>
      <c r="N53" s="83"/>
      <c r="O53" s="57"/>
      <c r="P53" s="40"/>
      <c r="Q53" s="40"/>
      <c r="R53" s="40"/>
      <c r="S53" s="91"/>
      <c r="T53" s="91"/>
      <c r="U53" s="43"/>
      <c r="V53" s="151" t="s">
        <v>61</v>
      </c>
      <c r="W53" s="142">
        <v>5</v>
      </c>
      <c r="X53" s="142">
        <v>5</v>
      </c>
      <c r="Y53" s="199">
        <v>0.625</v>
      </c>
      <c r="Z53" s="175"/>
    </row>
    <row r="54" spans="1:26" ht="12.75" customHeight="1">
      <c r="A54" s="274"/>
      <c r="B54" s="267"/>
      <c r="C54" s="267"/>
      <c r="D54" s="267"/>
      <c r="E54" s="267"/>
      <c r="F54" s="267"/>
      <c r="G54" s="267"/>
      <c r="H54" s="267"/>
      <c r="I54" s="269"/>
      <c r="J54" s="40"/>
      <c r="K54" s="105"/>
      <c r="L54" s="105"/>
      <c r="M54" s="25"/>
      <c r="N54" s="83"/>
      <c r="O54" s="57"/>
      <c r="P54" s="40"/>
      <c r="Q54" s="40"/>
      <c r="R54" s="40"/>
      <c r="S54" s="27"/>
      <c r="T54" s="27"/>
      <c r="U54" s="43"/>
      <c r="V54" s="151" t="s">
        <v>62</v>
      </c>
      <c r="W54" s="142">
        <v>5</v>
      </c>
      <c r="X54" s="142">
        <v>5</v>
      </c>
      <c r="Y54" s="199">
        <v>0.5</v>
      </c>
      <c r="Z54" s="193"/>
    </row>
    <row r="55" spans="1:26" ht="12.75" customHeight="1">
      <c r="A55" s="274"/>
      <c r="B55" s="267"/>
      <c r="C55" s="267"/>
      <c r="D55" s="267"/>
      <c r="E55" s="267"/>
      <c r="F55" s="267"/>
      <c r="G55" s="267"/>
      <c r="H55" s="267"/>
      <c r="I55" s="269"/>
      <c r="J55" s="40"/>
      <c r="K55" s="105"/>
      <c r="L55" s="57"/>
      <c r="M55" s="40"/>
      <c r="N55" s="40"/>
      <c r="O55" s="53"/>
      <c r="P55" s="40"/>
      <c r="Q55" s="40"/>
      <c r="R55" s="40"/>
      <c r="S55" s="91"/>
      <c r="T55" s="91"/>
      <c r="U55" s="43"/>
      <c r="V55" s="151" t="s">
        <v>63</v>
      </c>
      <c r="W55" s="142">
        <v>5</v>
      </c>
      <c r="X55" s="142">
        <v>5</v>
      </c>
      <c r="Y55" s="199">
        <v>0.4375</v>
      </c>
      <c r="Z55" s="193"/>
    </row>
    <row r="56" spans="1:26" ht="12.75">
      <c r="A56" s="274"/>
      <c r="B56" s="267"/>
      <c r="C56" s="267"/>
      <c r="D56" s="267"/>
      <c r="E56" s="267"/>
      <c r="F56" s="267"/>
      <c r="G56" s="267"/>
      <c r="H56" s="267"/>
      <c r="I56" s="269"/>
      <c r="V56" s="151" t="s">
        <v>64</v>
      </c>
      <c r="W56" s="142">
        <v>5</v>
      </c>
      <c r="X56" s="142">
        <v>5</v>
      </c>
      <c r="Y56" s="199">
        <v>0.375</v>
      </c>
      <c r="Z56" s="193"/>
    </row>
    <row r="57" spans="1:26" ht="12.75">
      <c r="A57" s="275"/>
      <c r="B57" s="272"/>
      <c r="C57" s="272"/>
      <c r="D57" s="272"/>
      <c r="E57" s="272"/>
      <c r="F57" s="272"/>
      <c r="G57" s="272"/>
      <c r="H57" s="272"/>
      <c r="I57" s="273"/>
      <c r="V57" s="151" t="s">
        <v>65</v>
      </c>
      <c r="W57" s="142">
        <v>5</v>
      </c>
      <c r="X57" s="142">
        <v>5</v>
      </c>
      <c r="Y57" s="199">
        <v>0.3125</v>
      </c>
      <c r="Z57" s="193"/>
    </row>
    <row r="58" spans="22:26" ht="12.75">
      <c r="V58" s="151" t="s">
        <v>66</v>
      </c>
      <c r="W58" s="142">
        <v>5</v>
      </c>
      <c r="X58" s="142">
        <v>3.5</v>
      </c>
      <c r="Y58" s="199">
        <v>0.75</v>
      </c>
      <c r="Z58" s="193"/>
    </row>
    <row r="59" spans="22:26" ht="12.75">
      <c r="V59" s="151" t="s">
        <v>67</v>
      </c>
      <c r="W59" s="142">
        <v>5</v>
      </c>
      <c r="X59" s="142">
        <v>3.5</v>
      </c>
      <c r="Y59" s="199">
        <v>0.625</v>
      </c>
      <c r="Z59" s="193"/>
    </row>
    <row r="60" spans="22:26" ht="12.75">
      <c r="V60" s="151" t="s">
        <v>68</v>
      </c>
      <c r="W60" s="142">
        <v>5</v>
      </c>
      <c r="X60" s="142">
        <v>3.5</v>
      </c>
      <c r="Y60" s="199">
        <v>0.5</v>
      </c>
      <c r="Z60" s="193"/>
    </row>
    <row r="61" spans="22:26" ht="12.75">
      <c r="V61" s="151" t="s">
        <v>69</v>
      </c>
      <c r="W61" s="142">
        <v>5</v>
      </c>
      <c r="X61" s="142">
        <v>3.5</v>
      </c>
      <c r="Y61" s="199">
        <v>0.375</v>
      </c>
      <c r="Z61" s="193"/>
    </row>
    <row r="62" spans="22:26" ht="12.75">
      <c r="V62" s="151" t="s">
        <v>70</v>
      </c>
      <c r="W62" s="142">
        <v>5</v>
      </c>
      <c r="X62" s="142">
        <v>3.5</v>
      </c>
      <c r="Y62" s="199">
        <v>0.3125</v>
      </c>
      <c r="Z62" s="193"/>
    </row>
    <row r="63" spans="22:26" ht="12.75">
      <c r="V63" s="151" t="s">
        <v>71</v>
      </c>
      <c r="W63" s="142">
        <v>5</v>
      </c>
      <c r="X63" s="142">
        <v>3.5</v>
      </c>
      <c r="Y63" s="199">
        <v>0.25</v>
      </c>
      <c r="Z63" s="193"/>
    </row>
    <row r="64" spans="22:26" ht="12.75">
      <c r="V64" s="151" t="s">
        <v>72</v>
      </c>
      <c r="W64" s="142">
        <v>5</v>
      </c>
      <c r="X64" s="142">
        <v>3</v>
      </c>
      <c r="Y64" s="199">
        <v>0.5</v>
      </c>
      <c r="Z64" s="175"/>
    </row>
    <row r="65" spans="22:26" ht="12.75">
      <c r="V65" s="151" t="s">
        <v>73</v>
      </c>
      <c r="W65" s="142">
        <v>5</v>
      </c>
      <c r="X65" s="142">
        <v>3</v>
      </c>
      <c r="Y65" s="199">
        <v>0.4375</v>
      </c>
      <c r="Z65" s="175"/>
    </row>
    <row r="66" spans="22:26" ht="12.75">
      <c r="V66" s="151" t="s">
        <v>74</v>
      </c>
      <c r="W66" s="142">
        <v>5</v>
      </c>
      <c r="X66" s="142">
        <v>3</v>
      </c>
      <c r="Y66" s="199">
        <v>0.375</v>
      </c>
      <c r="Z66" s="175"/>
    </row>
    <row r="67" spans="22:26" ht="12.75">
      <c r="V67" s="151" t="s">
        <v>75</v>
      </c>
      <c r="W67" s="142">
        <v>5</v>
      </c>
      <c r="X67" s="142">
        <v>3</v>
      </c>
      <c r="Y67" s="199">
        <v>0.3125</v>
      </c>
      <c r="Z67" s="193"/>
    </row>
    <row r="68" spans="22:26" ht="12.75">
      <c r="V68" s="151" t="s">
        <v>76</v>
      </c>
      <c r="W68" s="142">
        <v>5</v>
      </c>
      <c r="X68" s="142">
        <v>3</v>
      </c>
      <c r="Y68" s="199">
        <v>0.25</v>
      </c>
      <c r="Z68" s="193"/>
    </row>
    <row r="69" spans="22:26" ht="12.75">
      <c r="V69" s="151" t="s">
        <v>77</v>
      </c>
      <c r="W69" s="142">
        <v>4</v>
      </c>
      <c r="X69" s="142">
        <v>4</v>
      </c>
      <c r="Y69" s="199">
        <v>0.75</v>
      </c>
      <c r="Z69" s="193"/>
    </row>
    <row r="70" spans="22:26" ht="12.75">
      <c r="V70" s="151" t="s">
        <v>78</v>
      </c>
      <c r="W70" s="142">
        <v>4</v>
      </c>
      <c r="X70" s="142">
        <v>4</v>
      </c>
      <c r="Y70" s="199">
        <v>0.625</v>
      </c>
      <c r="Z70" s="193"/>
    </row>
    <row r="71" spans="22:26" ht="12.75">
      <c r="V71" s="151" t="s">
        <v>79</v>
      </c>
      <c r="W71" s="142">
        <v>4</v>
      </c>
      <c r="X71" s="142">
        <v>4</v>
      </c>
      <c r="Y71" s="199">
        <v>0.5</v>
      </c>
      <c r="Z71" s="193"/>
    </row>
    <row r="72" spans="22:26" ht="12.75">
      <c r="V72" s="151" t="s">
        <v>80</v>
      </c>
      <c r="W72" s="142">
        <v>4</v>
      </c>
      <c r="X72" s="142">
        <v>4</v>
      </c>
      <c r="Y72" s="199">
        <v>0.4375</v>
      </c>
      <c r="Z72" s="193"/>
    </row>
    <row r="73" spans="22:26" ht="12.75">
      <c r="V73" s="151" t="s">
        <v>81</v>
      </c>
      <c r="W73" s="142">
        <v>4</v>
      </c>
      <c r="X73" s="142">
        <v>4</v>
      </c>
      <c r="Y73" s="199">
        <v>0.375</v>
      </c>
      <c r="Z73" s="193"/>
    </row>
    <row r="74" spans="22:26" ht="12.75">
      <c r="V74" s="151" t="s">
        <v>82</v>
      </c>
      <c r="W74" s="142">
        <v>4</v>
      </c>
      <c r="X74" s="142">
        <v>4</v>
      </c>
      <c r="Y74" s="199">
        <v>0.3125</v>
      </c>
      <c r="Z74" s="193"/>
    </row>
    <row r="75" spans="22:26" ht="12.75">
      <c r="V75" s="151" t="s">
        <v>83</v>
      </c>
      <c r="W75" s="142">
        <v>4</v>
      </c>
      <c r="X75" s="142">
        <v>4</v>
      </c>
      <c r="Y75" s="199">
        <v>0.25</v>
      </c>
      <c r="Z75" s="193"/>
    </row>
    <row r="76" spans="22:26" ht="12.75">
      <c r="V76" s="151" t="s">
        <v>84</v>
      </c>
      <c r="W76" s="142">
        <v>4</v>
      </c>
      <c r="X76" s="142">
        <v>3.5</v>
      </c>
      <c r="Y76" s="199">
        <v>0.5</v>
      </c>
      <c r="Z76" s="193"/>
    </row>
    <row r="77" spans="22:26" ht="12.75">
      <c r="V77" s="151" t="s">
        <v>85</v>
      </c>
      <c r="W77" s="142">
        <v>4</v>
      </c>
      <c r="X77" s="142">
        <v>3.5</v>
      </c>
      <c r="Y77" s="199">
        <v>0.375</v>
      </c>
      <c r="Z77" s="193"/>
    </row>
    <row r="78" spans="22:26" ht="12.75">
      <c r="V78" s="151" t="s">
        <v>86</v>
      </c>
      <c r="W78" s="142">
        <v>4</v>
      </c>
      <c r="X78" s="142">
        <v>3.5</v>
      </c>
      <c r="Y78" s="199">
        <v>0.3125</v>
      </c>
      <c r="Z78" s="175"/>
    </row>
    <row r="79" spans="22:26" ht="12.75">
      <c r="V79" s="151" t="s">
        <v>87</v>
      </c>
      <c r="W79" s="142">
        <v>4</v>
      </c>
      <c r="X79" s="142">
        <v>3.5</v>
      </c>
      <c r="Y79" s="199">
        <v>0.25</v>
      </c>
      <c r="Z79" s="175"/>
    </row>
    <row r="80" spans="22:26" ht="12.75">
      <c r="V80" s="151" t="s">
        <v>88</v>
      </c>
      <c r="W80" s="142">
        <v>4</v>
      </c>
      <c r="X80" s="142">
        <v>3</v>
      </c>
      <c r="Y80" s="199">
        <v>0.625</v>
      </c>
      <c r="Z80" s="175"/>
    </row>
    <row r="81" spans="22:26" ht="12.75">
      <c r="V81" s="151" t="s">
        <v>89</v>
      </c>
      <c r="W81" s="142">
        <v>4</v>
      </c>
      <c r="X81" s="142">
        <v>3</v>
      </c>
      <c r="Y81" s="199">
        <v>0.5</v>
      </c>
      <c r="Z81" s="175"/>
    </row>
    <row r="82" spans="22:26" ht="12.75">
      <c r="V82" s="151" t="s">
        <v>90</v>
      </c>
      <c r="W82" s="142">
        <v>4</v>
      </c>
      <c r="X82" s="142">
        <v>3</v>
      </c>
      <c r="Y82" s="199">
        <v>0.375</v>
      </c>
      <c r="Z82" s="175"/>
    </row>
    <row r="83" spans="22:26" ht="12.75">
      <c r="V83" s="151" t="s">
        <v>91</v>
      </c>
      <c r="W83" s="142">
        <v>4</v>
      </c>
      <c r="X83" s="142">
        <v>3</v>
      </c>
      <c r="Y83" s="199">
        <v>0.3125</v>
      </c>
      <c r="Z83" s="193"/>
    </row>
    <row r="84" spans="22:26" ht="12.75">
      <c r="V84" s="151" t="s">
        <v>92</v>
      </c>
      <c r="W84" s="142">
        <v>4</v>
      </c>
      <c r="X84" s="142">
        <v>3</v>
      </c>
      <c r="Y84" s="199">
        <v>0.25</v>
      </c>
      <c r="Z84" s="193"/>
    </row>
    <row r="85" spans="22:26" ht="12.75">
      <c r="V85" s="151" t="s">
        <v>93</v>
      </c>
      <c r="W85" s="142">
        <v>3.5</v>
      </c>
      <c r="X85" s="142">
        <v>3.5</v>
      </c>
      <c r="Y85" s="199">
        <v>0.5</v>
      </c>
      <c r="Z85" s="193"/>
    </row>
    <row r="86" spans="22:26" ht="12.75">
      <c r="V86" s="151" t="s">
        <v>94</v>
      </c>
      <c r="W86" s="142">
        <v>3.5</v>
      </c>
      <c r="X86" s="142">
        <v>3.5</v>
      </c>
      <c r="Y86" s="199">
        <v>0.4375</v>
      </c>
      <c r="Z86" s="193"/>
    </row>
    <row r="87" spans="22:26" ht="12.75">
      <c r="V87" s="151" t="s">
        <v>95</v>
      </c>
      <c r="W87" s="142">
        <v>3.5</v>
      </c>
      <c r="X87" s="142">
        <v>3.5</v>
      </c>
      <c r="Y87" s="199">
        <v>0.375</v>
      </c>
      <c r="Z87" s="193"/>
    </row>
    <row r="88" spans="22:26" ht="12.75">
      <c r="V88" s="151" t="s">
        <v>96</v>
      </c>
      <c r="W88" s="142">
        <v>3.5</v>
      </c>
      <c r="X88" s="142">
        <v>3.5</v>
      </c>
      <c r="Y88" s="199">
        <v>0.3125</v>
      </c>
      <c r="Z88" s="193"/>
    </row>
    <row r="89" spans="22:26" ht="12.75">
      <c r="V89" s="151" t="s">
        <v>97</v>
      </c>
      <c r="W89" s="142">
        <v>3.5</v>
      </c>
      <c r="X89" s="142">
        <v>3.5</v>
      </c>
      <c r="Y89" s="199">
        <v>0.25</v>
      </c>
      <c r="Z89" s="193"/>
    </row>
    <row r="90" spans="22:26" ht="12.75">
      <c r="V90" s="151" t="s">
        <v>98</v>
      </c>
      <c r="W90" s="142">
        <v>3.5</v>
      </c>
      <c r="X90" s="142">
        <v>3</v>
      </c>
      <c r="Y90" s="199">
        <v>0.5</v>
      </c>
      <c r="Z90" s="193"/>
    </row>
    <row r="91" spans="22:26" ht="12.75">
      <c r="V91" s="151" t="s">
        <v>99</v>
      </c>
      <c r="W91" s="142">
        <v>3.5</v>
      </c>
      <c r="X91" s="142">
        <v>3</v>
      </c>
      <c r="Y91" s="199">
        <v>0.4375</v>
      </c>
      <c r="Z91" s="193"/>
    </row>
    <row r="92" spans="22:26" ht="12.75">
      <c r="V92" s="151" t="s">
        <v>100</v>
      </c>
      <c r="W92" s="142">
        <v>3.5</v>
      </c>
      <c r="X92" s="142">
        <v>3</v>
      </c>
      <c r="Y92" s="199">
        <v>0.375</v>
      </c>
      <c r="Z92" s="193"/>
    </row>
    <row r="93" spans="22:26" ht="12.75">
      <c r="V93" s="151" t="s">
        <v>101</v>
      </c>
      <c r="W93" s="142">
        <v>3.5</v>
      </c>
      <c r="X93" s="142">
        <v>3</v>
      </c>
      <c r="Y93" s="199">
        <v>0.3125</v>
      </c>
      <c r="Z93" s="193"/>
    </row>
    <row r="94" spans="22:26" ht="12.75">
      <c r="V94" s="151" t="s">
        <v>102</v>
      </c>
      <c r="W94" s="142">
        <v>3.5</v>
      </c>
      <c r="X94" s="142">
        <v>3</v>
      </c>
      <c r="Y94" s="199">
        <v>0.25</v>
      </c>
      <c r="Z94" s="175"/>
    </row>
    <row r="95" spans="22:26" ht="12.75">
      <c r="V95" s="151" t="s">
        <v>103</v>
      </c>
      <c r="W95" s="142">
        <v>3.5</v>
      </c>
      <c r="X95" s="142">
        <v>2.5</v>
      </c>
      <c r="Y95" s="199">
        <v>0.5</v>
      </c>
      <c r="Z95" s="193"/>
    </row>
    <row r="96" spans="22:26" ht="12.75">
      <c r="V96" s="151" t="s">
        <v>104</v>
      </c>
      <c r="W96" s="142">
        <v>3.5</v>
      </c>
      <c r="X96" s="142">
        <v>2.5</v>
      </c>
      <c r="Y96" s="199">
        <v>0.375</v>
      </c>
      <c r="Z96" s="175"/>
    </row>
    <row r="97" spans="22:26" ht="12.75">
      <c r="V97" s="151" t="s">
        <v>105</v>
      </c>
      <c r="W97" s="142">
        <v>3.5</v>
      </c>
      <c r="X97" s="142">
        <v>2.5</v>
      </c>
      <c r="Y97" s="199">
        <v>0.3125</v>
      </c>
      <c r="Z97" s="175"/>
    </row>
    <row r="98" spans="22:26" ht="12.75">
      <c r="V98" s="151" t="s">
        <v>106</v>
      </c>
      <c r="W98" s="142">
        <v>3.5</v>
      </c>
      <c r="X98" s="142">
        <v>2.5</v>
      </c>
      <c r="Y98" s="199">
        <v>0.25</v>
      </c>
      <c r="Z98" s="175"/>
    </row>
    <row r="99" spans="22:26" ht="12.75">
      <c r="V99" s="151" t="s">
        <v>107</v>
      </c>
      <c r="W99" s="142">
        <v>3</v>
      </c>
      <c r="X99" s="142">
        <v>3</v>
      </c>
      <c r="Y99" s="199">
        <v>0.5</v>
      </c>
      <c r="Z99" s="175"/>
    </row>
    <row r="100" spans="22:26" ht="12.75">
      <c r="V100" s="151" t="s">
        <v>108</v>
      </c>
      <c r="W100" s="142">
        <v>3</v>
      </c>
      <c r="X100" s="142">
        <v>3</v>
      </c>
      <c r="Y100" s="199">
        <v>0.4375</v>
      </c>
      <c r="Z100" s="193"/>
    </row>
    <row r="101" spans="22:26" ht="12.75">
      <c r="V101" s="151" t="s">
        <v>109</v>
      </c>
      <c r="W101" s="142">
        <v>3</v>
      </c>
      <c r="X101" s="142">
        <v>3</v>
      </c>
      <c r="Y101" s="199">
        <v>0.375</v>
      </c>
      <c r="Z101" s="193"/>
    </row>
    <row r="102" spans="22:26" ht="12.75">
      <c r="V102" s="151" t="s">
        <v>110</v>
      </c>
      <c r="W102" s="142">
        <v>3</v>
      </c>
      <c r="X102" s="142">
        <v>3</v>
      </c>
      <c r="Y102" s="199">
        <v>0.3125</v>
      </c>
      <c r="Z102" s="193"/>
    </row>
    <row r="103" spans="22:26" ht="12.75">
      <c r="V103" s="151" t="s">
        <v>111</v>
      </c>
      <c r="W103" s="142">
        <v>3</v>
      </c>
      <c r="X103" s="142">
        <v>3</v>
      </c>
      <c r="Y103" s="199">
        <v>0.25</v>
      </c>
      <c r="Z103" s="193"/>
    </row>
    <row r="104" spans="22:26" ht="12.75">
      <c r="V104" s="151" t="s">
        <v>112</v>
      </c>
      <c r="W104" s="142">
        <v>3</v>
      </c>
      <c r="X104" s="142">
        <v>3</v>
      </c>
      <c r="Y104" s="199">
        <v>0.1875</v>
      </c>
      <c r="Z104" s="193"/>
    </row>
    <row r="105" spans="22:26" ht="12.75">
      <c r="V105" s="151" t="s">
        <v>113</v>
      </c>
      <c r="W105" s="142">
        <v>3</v>
      </c>
      <c r="X105" s="142">
        <v>2.5</v>
      </c>
      <c r="Y105" s="199">
        <v>0.5</v>
      </c>
      <c r="Z105" s="193"/>
    </row>
    <row r="106" spans="22:26" ht="12.75">
      <c r="V106" s="151" t="s">
        <v>114</v>
      </c>
      <c r="W106" s="142">
        <v>3</v>
      </c>
      <c r="X106" s="142">
        <v>2.5</v>
      </c>
      <c r="Y106" s="199">
        <v>0.4375</v>
      </c>
      <c r="Z106" s="193"/>
    </row>
    <row r="107" spans="22:26" ht="12.75">
      <c r="V107" s="151" t="s">
        <v>115</v>
      </c>
      <c r="W107" s="142">
        <v>3</v>
      </c>
      <c r="X107" s="142">
        <v>2.5</v>
      </c>
      <c r="Y107" s="199">
        <v>0.375</v>
      </c>
      <c r="Z107" s="193"/>
    </row>
    <row r="108" spans="22:26" ht="12.75">
      <c r="V108" s="151" t="s">
        <v>116</v>
      </c>
      <c r="W108" s="142">
        <v>3</v>
      </c>
      <c r="X108" s="142">
        <v>2.5</v>
      </c>
      <c r="Y108" s="199">
        <v>0.3125</v>
      </c>
      <c r="Z108" s="193"/>
    </row>
    <row r="109" spans="22:26" ht="12.75">
      <c r="V109" s="151" t="s">
        <v>117</v>
      </c>
      <c r="W109" s="142">
        <v>3</v>
      </c>
      <c r="X109" s="142">
        <v>2.5</v>
      </c>
      <c r="Y109" s="199">
        <v>0.25</v>
      </c>
      <c r="Z109" s="193"/>
    </row>
    <row r="110" spans="22:26" ht="12.75">
      <c r="V110" s="151" t="s">
        <v>118</v>
      </c>
      <c r="W110" s="142">
        <v>3</v>
      </c>
      <c r="X110" s="142">
        <v>2.5</v>
      </c>
      <c r="Y110" s="199">
        <v>0.1875</v>
      </c>
      <c r="Z110" s="193"/>
    </row>
    <row r="111" spans="22:26" ht="12.75">
      <c r="V111" s="151" t="s">
        <v>119</v>
      </c>
      <c r="W111" s="142">
        <v>3</v>
      </c>
      <c r="X111" s="142">
        <v>2</v>
      </c>
      <c r="Y111" s="199">
        <v>0.5</v>
      </c>
      <c r="Z111" s="175"/>
    </row>
    <row r="112" spans="22:26" ht="12.75">
      <c r="V112" s="151" t="s">
        <v>120</v>
      </c>
      <c r="W112" s="142">
        <v>3</v>
      </c>
      <c r="X112" s="142">
        <v>2</v>
      </c>
      <c r="Y112" s="199">
        <v>0.375</v>
      </c>
      <c r="Z112" s="175"/>
    </row>
    <row r="113" spans="22:26" ht="12.75">
      <c r="V113" s="151" t="s">
        <v>121</v>
      </c>
      <c r="W113" s="142">
        <v>3</v>
      </c>
      <c r="X113" s="142">
        <v>2</v>
      </c>
      <c r="Y113" s="199">
        <v>0.3125</v>
      </c>
      <c r="Z113" s="175"/>
    </row>
    <row r="114" spans="22:26" ht="12.75">
      <c r="V114" s="151" t="s">
        <v>122</v>
      </c>
      <c r="W114" s="142">
        <v>3</v>
      </c>
      <c r="X114" s="142">
        <v>2</v>
      </c>
      <c r="Y114" s="199">
        <v>0.25</v>
      </c>
      <c r="Z114" s="175"/>
    </row>
    <row r="115" spans="22:26" ht="12.75">
      <c r="V115" s="151" t="s">
        <v>123</v>
      </c>
      <c r="W115" s="142">
        <v>3</v>
      </c>
      <c r="X115" s="142">
        <v>2</v>
      </c>
      <c r="Y115" s="199">
        <v>0.1875</v>
      </c>
      <c r="Z115" s="175"/>
    </row>
    <row r="116" spans="22:26" ht="12.75">
      <c r="V116" s="151" t="s">
        <v>124</v>
      </c>
      <c r="W116" s="142">
        <v>2.5</v>
      </c>
      <c r="X116" s="142">
        <v>2.5</v>
      </c>
      <c r="Y116" s="199">
        <v>0.5</v>
      </c>
      <c r="Z116" s="175"/>
    </row>
    <row r="117" spans="22:26" ht="12.75">
      <c r="V117" s="151" t="s">
        <v>125</v>
      </c>
      <c r="W117" s="142">
        <v>2.5</v>
      </c>
      <c r="X117" s="142">
        <v>2.5</v>
      </c>
      <c r="Y117" s="199">
        <v>0.375</v>
      </c>
      <c r="Z117" s="175"/>
    </row>
    <row r="118" spans="22:26" ht="12.75">
      <c r="V118" s="151" t="s">
        <v>126</v>
      </c>
      <c r="W118" s="142">
        <v>2.5</v>
      </c>
      <c r="X118" s="142">
        <v>2.5</v>
      </c>
      <c r="Y118" s="199">
        <v>0.3125</v>
      </c>
      <c r="Z118" s="175"/>
    </row>
    <row r="119" spans="22:26" ht="12.75">
      <c r="V119" s="151" t="s">
        <v>127</v>
      </c>
      <c r="W119" s="142">
        <v>2.5</v>
      </c>
      <c r="X119" s="142">
        <v>2.5</v>
      </c>
      <c r="Y119" s="199">
        <v>0.25</v>
      </c>
      <c r="Z119" s="175"/>
    </row>
    <row r="120" spans="22:26" ht="12.75">
      <c r="V120" s="151" t="s">
        <v>128</v>
      </c>
      <c r="W120" s="142">
        <v>2.5</v>
      </c>
      <c r="X120" s="142">
        <v>2.5</v>
      </c>
      <c r="Y120" s="199">
        <v>0.1875</v>
      </c>
      <c r="Z120" s="175"/>
    </row>
    <row r="121" spans="22:26" ht="12.75">
      <c r="V121" s="151" t="s">
        <v>129</v>
      </c>
      <c r="W121" s="142">
        <v>2.5</v>
      </c>
      <c r="X121" s="142">
        <v>2</v>
      </c>
      <c r="Y121" s="199">
        <v>0.375</v>
      </c>
      <c r="Z121" s="193"/>
    </row>
    <row r="122" spans="22:26" ht="12.75">
      <c r="V122" s="151" t="s">
        <v>130</v>
      </c>
      <c r="W122" s="142">
        <v>2.5</v>
      </c>
      <c r="X122" s="142">
        <v>2</v>
      </c>
      <c r="Y122" s="199">
        <v>0.3125</v>
      </c>
      <c r="Z122" s="193"/>
    </row>
    <row r="123" spans="22:26" ht="12.75">
      <c r="V123" s="151" t="s">
        <v>131</v>
      </c>
      <c r="W123" s="142">
        <v>2.5</v>
      </c>
      <c r="X123" s="142">
        <v>2</v>
      </c>
      <c r="Y123" s="199">
        <v>0.25</v>
      </c>
      <c r="Z123" s="193"/>
    </row>
    <row r="124" spans="22:26" ht="12.75">
      <c r="V124" s="151" t="s">
        <v>132</v>
      </c>
      <c r="W124" s="142">
        <v>2.5</v>
      </c>
      <c r="X124" s="142">
        <v>2</v>
      </c>
      <c r="Y124" s="199">
        <v>0.1875</v>
      </c>
      <c r="Z124" s="193"/>
    </row>
    <row r="125" spans="22:26" ht="12.75">
      <c r="V125" s="151" t="s">
        <v>133</v>
      </c>
      <c r="W125" s="142">
        <v>2.5</v>
      </c>
      <c r="X125" s="142">
        <v>1.5</v>
      </c>
      <c r="Y125" s="199">
        <v>0.25</v>
      </c>
      <c r="Z125" s="193"/>
    </row>
    <row r="126" spans="22:26" ht="12.75">
      <c r="V126" s="151" t="s">
        <v>134</v>
      </c>
      <c r="W126" s="142">
        <v>2.5</v>
      </c>
      <c r="X126" s="142">
        <v>1.5</v>
      </c>
      <c r="Y126" s="199">
        <v>0.1875</v>
      </c>
      <c r="Z126" s="175"/>
    </row>
    <row r="127" spans="22:26" ht="12.75">
      <c r="V127" s="151" t="s">
        <v>135</v>
      </c>
      <c r="W127" s="142">
        <v>2</v>
      </c>
      <c r="X127" s="142">
        <v>2</v>
      </c>
      <c r="Y127" s="199">
        <v>0.375</v>
      </c>
      <c r="Z127" s="175"/>
    </row>
    <row r="128" spans="22:26" ht="12.75">
      <c r="V128" s="151" t="s">
        <v>136</v>
      </c>
      <c r="W128" s="142">
        <v>2</v>
      </c>
      <c r="X128" s="142">
        <v>2</v>
      </c>
      <c r="Y128" s="199">
        <v>0.3125</v>
      </c>
      <c r="Z128" s="175"/>
    </row>
    <row r="129" spans="22:26" ht="12.75">
      <c r="V129" s="151" t="s">
        <v>137</v>
      </c>
      <c r="W129" s="142">
        <v>2</v>
      </c>
      <c r="X129" s="142">
        <v>2</v>
      </c>
      <c r="Y129" s="199">
        <v>0.25</v>
      </c>
      <c r="Z129" s="175"/>
    </row>
    <row r="130" spans="22:26" ht="12.75">
      <c r="V130" s="151" t="s">
        <v>138</v>
      </c>
      <c r="W130" s="142">
        <v>2</v>
      </c>
      <c r="X130" s="142">
        <v>2</v>
      </c>
      <c r="Y130" s="199">
        <v>0.1875</v>
      </c>
      <c r="Z130" s="175"/>
    </row>
    <row r="131" spans="22:26" ht="12.75">
      <c r="V131" s="152" t="s">
        <v>139</v>
      </c>
      <c r="W131" s="153">
        <v>2</v>
      </c>
      <c r="X131" s="153">
        <v>2</v>
      </c>
      <c r="Y131" s="200">
        <v>0.125</v>
      </c>
      <c r="Z131" s="175"/>
    </row>
    <row r="132" spans="22:26" ht="12.75">
      <c r="V132" s="174"/>
      <c r="W132" s="192"/>
      <c r="X132" s="175"/>
      <c r="Y132" s="193"/>
      <c r="Z132" s="175"/>
    </row>
    <row r="133" spans="22:26" ht="12.75">
      <c r="V133" s="174"/>
      <c r="W133" s="192"/>
      <c r="X133" s="175"/>
      <c r="Y133" s="193"/>
      <c r="Z133" s="175"/>
    </row>
    <row r="134" spans="22:26" ht="12.75">
      <c r="V134" s="174"/>
      <c r="W134" s="192"/>
      <c r="X134" s="175"/>
      <c r="Y134" s="193"/>
      <c r="Z134" s="175"/>
    </row>
    <row r="135" spans="22:26" ht="12.75">
      <c r="V135" s="174"/>
      <c r="W135" s="192"/>
      <c r="X135" s="175"/>
      <c r="Y135" s="193"/>
      <c r="Z135" s="175"/>
    </row>
    <row r="136" spans="22:26" ht="12.75">
      <c r="V136" s="174"/>
      <c r="W136" s="192"/>
      <c r="X136" s="175"/>
      <c r="Y136" s="193"/>
      <c r="Z136" s="175"/>
    </row>
    <row r="137" spans="22:26" ht="12.75">
      <c r="V137" s="174"/>
      <c r="W137" s="192"/>
      <c r="X137" s="175"/>
      <c r="Y137" s="193"/>
      <c r="Z137" s="175"/>
    </row>
    <row r="138" spans="22:26" ht="12.75">
      <c r="V138" s="174"/>
      <c r="W138" s="192"/>
      <c r="X138" s="175"/>
      <c r="Y138" s="193"/>
      <c r="Z138" s="175"/>
    </row>
    <row r="139" spans="22:26" ht="12.75">
      <c r="V139" s="174"/>
      <c r="W139" s="192"/>
      <c r="X139" s="193"/>
      <c r="Y139" s="192"/>
      <c r="Z139" s="193"/>
    </row>
    <row r="140" spans="22:26" ht="12.75">
      <c r="V140" s="174"/>
      <c r="W140" s="192"/>
      <c r="X140" s="193"/>
      <c r="Y140" s="192"/>
      <c r="Z140" s="193"/>
    </row>
    <row r="141" spans="22:26" ht="12.75">
      <c r="V141" s="174"/>
      <c r="W141" s="192"/>
      <c r="X141" s="193"/>
      <c r="Y141" s="192"/>
      <c r="Z141" s="193"/>
    </row>
    <row r="142" spans="22:26" ht="12.75">
      <c r="V142" s="174"/>
      <c r="W142" s="192"/>
      <c r="X142" s="193"/>
      <c r="Y142" s="192"/>
      <c r="Z142" s="193"/>
    </row>
    <row r="143" spans="22:26" ht="12.75">
      <c r="V143" s="174"/>
      <c r="W143" s="192"/>
      <c r="X143" s="193"/>
      <c r="Y143" s="192"/>
      <c r="Z143" s="193"/>
    </row>
    <row r="144" spans="22:26" ht="12.75">
      <c r="V144" s="174"/>
      <c r="W144" s="192"/>
      <c r="X144" s="175"/>
      <c r="Y144" s="192"/>
      <c r="Z144" s="193"/>
    </row>
    <row r="145" spans="22:26" ht="12.75">
      <c r="V145" s="174"/>
      <c r="W145" s="192"/>
      <c r="X145" s="175"/>
      <c r="Y145" s="192"/>
      <c r="Z145" s="193"/>
    </row>
    <row r="146" spans="22:26" ht="12.75">
      <c r="V146" s="174"/>
      <c r="W146" s="193"/>
      <c r="X146" s="175"/>
      <c r="Y146" s="192"/>
      <c r="Z146" s="193"/>
    </row>
    <row r="147" spans="22:26" ht="12.75">
      <c r="V147" s="174"/>
      <c r="W147" s="193"/>
      <c r="X147" s="175"/>
      <c r="Y147" s="192"/>
      <c r="Z147" s="193"/>
    </row>
    <row r="148" spans="22:26" ht="12.75">
      <c r="V148" s="174"/>
      <c r="W148" s="193"/>
      <c r="X148" s="175"/>
      <c r="Y148" s="192"/>
      <c r="Z148" s="193"/>
    </row>
    <row r="149" spans="22:26" ht="12.75">
      <c r="V149" s="174"/>
      <c r="W149" s="193"/>
      <c r="X149" s="175"/>
      <c r="Y149" s="192"/>
      <c r="Z149" s="193"/>
    </row>
    <row r="150" spans="22:26" ht="12.75">
      <c r="V150" s="174"/>
      <c r="W150" s="193"/>
      <c r="X150" s="175"/>
      <c r="Y150" s="192"/>
      <c r="Z150" s="175"/>
    </row>
    <row r="151" spans="22:26" ht="12.75">
      <c r="V151" s="174"/>
      <c r="W151" s="193"/>
      <c r="X151" s="175"/>
      <c r="Y151" s="192"/>
      <c r="Z151" s="175"/>
    </row>
    <row r="152" spans="22:26" ht="12.75">
      <c r="V152" s="174"/>
      <c r="W152" s="193"/>
      <c r="X152" s="175"/>
      <c r="Y152" s="192"/>
      <c r="Z152" s="175"/>
    </row>
    <row r="153" spans="22:26" ht="12.75">
      <c r="V153" s="174"/>
      <c r="W153" s="193"/>
      <c r="X153" s="175"/>
      <c r="Y153" s="192"/>
      <c r="Z153" s="175"/>
    </row>
    <row r="154" spans="22:26" ht="12.75">
      <c r="V154" s="174"/>
      <c r="W154" s="193"/>
      <c r="X154" s="175"/>
      <c r="Y154" s="193"/>
      <c r="Z154" s="175"/>
    </row>
    <row r="155" spans="22:26" ht="12.75">
      <c r="V155" s="174"/>
      <c r="W155" s="193"/>
      <c r="X155" s="175"/>
      <c r="Y155" s="193"/>
      <c r="Z155" s="175"/>
    </row>
    <row r="156" spans="22:26" ht="12.75">
      <c r="V156" s="174"/>
      <c r="W156" s="193"/>
      <c r="X156" s="175"/>
      <c r="Y156" s="193"/>
      <c r="Z156" s="175"/>
    </row>
    <row r="157" spans="22:26" ht="12.75">
      <c r="V157" s="174"/>
      <c r="W157" s="193"/>
      <c r="X157" s="175"/>
      <c r="Y157" s="193"/>
      <c r="Z157" s="175"/>
    </row>
    <row r="158" spans="22:26" ht="12.75">
      <c r="V158" s="174"/>
      <c r="W158" s="193"/>
      <c r="X158" s="175"/>
      <c r="Y158" s="193"/>
      <c r="Z158" s="175"/>
    </row>
    <row r="159" spans="22:26" ht="12.75">
      <c r="V159" s="174"/>
      <c r="W159" s="193"/>
      <c r="X159" s="175"/>
      <c r="Y159" s="193"/>
      <c r="Z159" s="175"/>
    </row>
    <row r="160" spans="22:26" ht="12.75">
      <c r="V160" s="174"/>
      <c r="W160" s="193"/>
      <c r="X160" s="175"/>
      <c r="Y160" s="193"/>
      <c r="Z160" s="175"/>
    </row>
    <row r="161" spans="22:26" ht="12.75">
      <c r="V161" s="174"/>
      <c r="W161" s="193"/>
      <c r="X161" s="175"/>
      <c r="Y161" s="193"/>
      <c r="Z161" s="175"/>
    </row>
    <row r="162" spans="22:26" ht="12.75">
      <c r="V162" s="174"/>
      <c r="W162" s="193"/>
      <c r="X162" s="175"/>
      <c r="Y162" s="192"/>
      <c r="Z162" s="175"/>
    </row>
    <row r="163" spans="22:26" ht="12.75">
      <c r="V163" s="174"/>
      <c r="W163" s="193"/>
      <c r="X163" s="175"/>
      <c r="Y163" s="192"/>
      <c r="Z163" s="175"/>
    </row>
    <row r="164" spans="22:26" ht="12.75">
      <c r="V164" s="174"/>
      <c r="W164" s="193"/>
      <c r="X164" s="175"/>
      <c r="Y164" s="192"/>
      <c r="Z164" s="175"/>
    </row>
    <row r="165" spans="22:26" ht="12.75">
      <c r="V165" s="174"/>
      <c r="W165" s="193"/>
      <c r="X165" s="175"/>
      <c r="Y165" s="192"/>
      <c r="Z165" s="175"/>
    </row>
    <row r="166" spans="22:26" ht="12.75">
      <c r="V166" s="174"/>
      <c r="W166" s="193"/>
      <c r="X166" s="175"/>
      <c r="Y166" s="193"/>
      <c r="Z166" s="175"/>
    </row>
    <row r="167" spans="22:26" ht="12.75">
      <c r="V167" s="174"/>
      <c r="W167" s="193"/>
      <c r="X167" s="175"/>
      <c r="Y167" s="193"/>
      <c r="Z167" s="175"/>
    </row>
    <row r="168" spans="22:26" ht="12.75">
      <c r="V168" s="174"/>
      <c r="W168" s="193"/>
      <c r="X168" s="175"/>
      <c r="Y168" s="193"/>
      <c r="Z168" s="175"/>
    </row>
    <row r="169" spans="22:26" ht="12.75">
      <c r="V169" s="174"/>
      <c r="W169" s="193"/>
      <c r="X169" s="175"/>
      <c r="Y169" s="193"/>
      <c r="Z169" s="175"/>
    </row>
    <row r="170" spans="22:26" ht="12.75">
      <c r="V170" s="174"/>
      <c r="W170" s="193"/>
      <c r="X170" s="175"/>
      <c r="Y170" s="193"/>
      <c r="Z170" s="175"/>
    </row>
    <row r="171" spans="22:26" ht="12.75">
      <c r="V171" s="174"/>
      <c r="W171" s="193"/>
      <c r="X171" s="175"/>
      <c r="Y171" s="193"/>
      <c r="Z171" s="175"/>
    </row>
    <row r="172" spans="22:26" ht="12.75">
      <c r="V172" s="174"/>
      <c r="W172" s="193"/>
      <c r="X172" s="175"/>
      <c r="Y172" s="193"/>
      <c r="Z172" s="175"/>
    </row>
    <row r="173" spans="22:26" ht="12.75">
      <c r="V173" s="174"/>
      <c r="W173" s="192"/>
      <c r="X173" s="193"/>
      <c r="Y173" s="192"/>
      <c r="Z173" s="193"/>
    </row>
    <row r="174" spans="22:26" ht="12.75">
      <c r="V174" s="174"/>
      <c r="W174" s="192"/>
      <c r="X174" s="193"/>
      <c r="Y174" s="192"/>
      <c r="Z174" s="193"/>
    </row>
    <row r="175" spans="22:26" ht="12.75">
      <c r="V175" s="174"/>
      <c r="W175" s="192"/>
      <c r="X175" s="193"/>
      <c r="Y175" s="192"/>
      <c r="Z175" s="193"/>
    </row>
    <row r="176" spans="22:26" ht="12.75">
      <c r="V176" s="174"/>
      <c r="W176" s="192"/>
      <c r="X176" s="193"/>
      <c r="Y176" s="192"/>
      <c r="Z176" s="193"/>
    </row>
    <row r="177" spans="22:26" ht="12.75">
      <c r="V177" s="174"/>
      <c r="W177" s="193"/>
      <c r="X177" s="193"/>
      <c r="Y177" s="192"/>
      <c r="Z177" s="193"/>
    </row>
    <row r="178" spans="22:26" ht="12.75">
      <c r="V178" s="174"/>
      <c r="W178" s="193"/>
      <c r="X178" s="193"/>
      <c r="Y178" s="192"/>
      <c r="Z178" s="193"/>
    </row>
    <row r="179" spans="22:26" ht="12.75">
      <c r="V179" s="174"/>
      <c r="W179" s="193"/>
      <c r="X179" s="193"/>
      <c r="Y179" s="192"/>
      <c r="Z179" s="193"/>
    </row>
    <row r="180" spans="22:26" ht="12.75">
      <c r="V180" s="174"/>
      <c r="W180" s="193"/>
      <c r="X180" s="193"/>
      <c r="Y180" s="192"/>
      <c r="Z180" s="193"/>
    </row>
    <row r="181" spans="22:26" ht="12.75">
      <c r="V181" s="174"/>
      <c r="W181" s="193"/>
      <c r="X181" s="193"/>
      <c r="Y181" s="192"/>
      <c r="Z181" s="193"/>
    </row>
    <row r="182" spans="22:26" ht="12.75">
      <c r="V182" s="174"/>
      <c r="W182" s="193"/>
      <c r="X182" s="193"/>
      <c r="Y182" s="192"/>
      <c r="Z182" s="193"/>
    </row>
    <row r="183" spans="22:26" ht="12.75">
      <c r="V183" s="174"/>
      <c r="W183" s="193"/>
      <c r="X183" s="193"/>
      <c r="Y183" s="192"/>
      <c r="Z183" s="193"/>
    </row>
    <row r="184" spans="22:26" ht="12.75">
      <c r="V184" s="174"/>
      <c r="W184" s="193"/>
      <c r="X184" s="193"/>
      <c r="Y184" s="192"/>
      <c r="Z184" s="193"/>
    </row>
    <row r="185" spans="22:26" ht="12.75">
      <c r="V185" s="174"/>
      <c r="W185" s="193"/>
      <c r="X185" s="193"/>
      <c r="Y185" s="192"/>
      <c r="Z185" s="193"/>
    </row>
    <row r="186" spans="22:26" ht="12.75">
      <c r="V186" s="174"/>
      <c r="W186" s="193"/>
      <c r="X186" s="193"/>
      <c r="Y186" s="192"/>
      <c r="Z186" s="193"/>
    </row>
    <row r="187" spans="22:26" ht="12.75">
      <c r="V187" s="174"/>
      <c r="W187" s="193"/>
      <c r="X187" s="175"/>
      <c r="Y187" s="192"/>
      <c r="Z187" s="193"/>
    </row>
    <row r="188" spans="22:26" ht="12.75">
      <c r="V188" s="174"/>
      <c r="W188" s="193"/>
      <c r="X188" s="175"/>
      <c r="Y188" s="192"/>
      <c r="Z188" s="193"/>
    </row>
    <row r="189" spans="22:26" ht="12.75">
      <c r="V189" s="174"/>
      <c r="W189" s="193"/>
      <c r="X189" s="175"/>
      <c r="Y189" s="192"/>
      <c r="Z189" s="193"/>
    </row>
    <row r="190" spans="22:26" ht="12.75">
      <c r="V190" s="174"/>
      <c r="W190" s="193"/>
      <c r="X190" s="175"/>
      <c r="Y190" s="192"/>
      <c r="Z190" s="193"/>
    </row>
    <row r="191" spans="22:26" ht="12.75">
      <c r="V191" s="174"/>
      <c r="W191" s="193"/>
      <c r="X191" s="175"/>
      <c r="Y191" s="192"/>
      <c r="Z191" s="193"/>
    </row>
    <row r="192" spans="22:26" ht="12.75">
      <c r="V192" s="174"/>
      <c r="W192" s="193"/>
      <c r="X192" s="175"/>
      <c r="Y192" s="192"/>
      <c r="Z192" s="193"/>
    </row>
    <row r="193" spans="22:26" ht="12.75">
      <c r="V193" s="174"/>
      <c r="W193" s="193"/>
      <c r="X193" s="175"/>
      <c r="Y193" s="192"/>
      <c r="Z193" s="175"/>
    </row>
    <row r="194" spans="22:26" ht="12.75">
      <c r="V194" s="174"/>
      <c r="W194" s="193"/>
      <c r="X194" s="175"/>
      <c r="Y194" s="192"/>
      <c r="Z194" s="175"/>
    </row>
    <row r="195" spans="22:26" ht="12.75">
      <c r="V195" s="174"/>
      <c r="W195" s="193"/>
      <c r="X195" s="175"/>
      <c r="Y195" s="192"/>
      <c r="Z195" s="175"/>
    </row>
    <row r="196" spans="22:26" ht="12.75">
      <c r="V196" s="174"/>
      <c r="W196" s="193"/>
      <c r="X196" s="175"/>
      <c r="Y196" s="192"/>
      <c r="Z196" s="175"/>
    </row>
    <row r="197" spans="22:26" ht="12.75">
      <c r="V197" s="174"/>
      <c r="W197" s="193"/>
      <c r="X197" s="175"/>
      <c r="Y197" s="192"/>
      <c r="Z197" s="175"/>
    </row>
    <row r="198" spans="22:26" ht="12.75">
      <c r="V198" s="174"/>
      <c r="W198" s="193"/>
      <c r="X198" s="175"/>
      <c r="Y198" s="192"/>
      <c r="Z198" s="175"/>
    </row>
    <row r="199" spans="22:26" ht="12.75">
      <c r="V199" s="174"/>
      <c r="W199" s="193"/>
      <c r="X199" s="175"/>
      <c r="Y199" s="192"/>
      <c r="Z199" s="175"/>
    </row>
    <row r="200" spans="22:26" ht="12.75">
      <c r="V200" s="174"/>
      <c r="W200" s="193"/>
      <c r="X200" s="175"/>
      <c r="Y200" s="192"/>
      <c r="Z200" s="175"/>
    </row>
    <row r="201" spans="22:26" ht="12.75">
      <c r="V201" s="174"/>
      <c r="W201" s="193"/>
      <c r="X201" s="175"/>
      <c r="Y201" s="193"/>
      <c r="Z201" s="175"/>
    </row>
    <row r="202" spans="22:26" ht="12.75">
      <c r="V202" s="174"/>
      <c r="W202" s="193"/>
      <c r="X202" s="175"/>
      <c r="Y202" s="193"/>
      <c r="Z202" s="175"/>
    </row>
    <row r="203" spans="22:26" ht="12.75">
      <c r="V203" s="174"/>
      <c r="W203" s="193"/>
      <c r="X203" s="175"/>
      <c r="Y203" s="193"/>
      <c r="Z203" s="175"/>
    </row>
    <row r="204" spans="22:26" ht="12.75">
      <c r="V204" s="174"/>
      <c r="W204" s="193"/>
      <c r="X204" s="175"/>
      <c r="Y204" s="193"/>
      <c r="Z204" s="175"/>
    </row>
    <row r="205" spans="22:26" ht="12.75">
      <c r="V205" s="174"/>
      <c r="W205" s="193"/>
      <c r="X205" s="175"/>
      <c r="Y205" s="193"/>
      <c r="Z205" s="175"/>
    </row>
    <row r="206" spans="22:26" ht="12.75">
      <c r="V206" s="174"/>
      <c r="W206" s="193"/>
      <c r="X206" s="175"/>
      <c r="Y206" s="193"/>
      <c r="Z206" s="175"/>
    </row>
    <row r="207" spans="22:26" ht="12.75">
      <c r="V207" s="174"/>
      <c r="W207" s="193"/>
      <c r="X207" s="175"/>
      <c r="Y207" s="193"/>
      <c r="Z207" s="175"/>
    </row>
    <row r="208" spans="22:26" ht="12.75">
      <c r="V208" s="174"/>
      <c r="W208" s="193"/>
      <c r="X208" s="175"/>
      <c r="Y208" s="193"/>
      <c r="Z208" s="175"/>
    </row>
    <row r="209" spans="22:26" ht="12.75">
      <c r="V209" s="174"/>
      <c r="W209" s="193"/>
      <c r="X209" s="193"/>
      <c r="Y209" s="192"/>
      <c r="Z209" s="193"/>
    </row>
    <row r="210" spans="22:26" ht="12.75">
      <c r="V210" s="174"/>
      <c r="W210" s="193"/>
      <c r="X210" s="193"/>
      <c r="Y210" s="192"/>
      <c r="Z210" s="193"/>
    </row>
    <row r="211" spans="22:26" ht="12.75">
      <c r="V211" s="174"/>
      <c r="W211" s="193"/>
      <c r="X211" s="193"/>
      <c r="Y211" s="192"/>
      <c r="Z211" s="193"/>
    </row>
    <row r="212" spans="22:26" ht="12.75">
      <c r="V212" s="174"/>
      <c r="W212" s="193"/>
      <c r="X212" s="193"/>
      <c r="Y212" s="192"/>
      <c r="Z212" s="193"/>
    </row>
    <row r="213" spans="22:26" ht="12.75">
      <c r="V213" s="174"/>
      <c r="W213" s="193"/>
      <c r="X213" s="193"/>
      <c r="Y213" s="192"/>
      <c r="Z213" s="193"/>
    </row>
    <row r="214" spans="22:26" ht="12.75">
      <c r="V214" s="174"/>
      <c r="W214" s="193"/>
      <c r="X214" s="193"/>
      <c r="Y214" s="192"/>
      <c r="Z214" s="193"/>
    </row>
    <row r="215" spans="22:26" ht="12.75">
      <c r="V215" s="174"/>
      <c r="W215" s="193"/>
      <c r="X215" s="193"/>
      <c r="Y215" s="192"/>
      <c r="Z215" s="193"/>
    </row>
    <row r="216" spans="22:26" ht="12.75">
      <c r="V216" s="174"/>
      <c r="W216" s="193"/>
      <c r="X216" s="175"/>
      <c r="Y216" s="192"/>
      <c r="Z216" s="193"/>
    </row>
    <row r="217" spans="22:26" ht="12.75">
      <c r="V217" s="174"/>
      <c r="W217" s="193"/>
      <c r="X217" s="175"/>
      <c r="Y217" s="192"/>
      <c r="Z217" s="193"/>
    </row>
    <row r="218" spans="22:26" ht="12.75">
      <c r="V218" s="174"/>
      <c r="W218" s="193"/>
      <c r="X218" s="175"/>
      <c r="Y218" s="192"/>
      <c r="Z218" s="193"/>
    </row>
    <row r="219" spans="22:26" ht="12.75">
      <c r="V219" s="174"/>
      <c r="W219" s="193"/>
      <c r="X219" s="175"/>
      <c r="Y219" s="192"/>
      <c r="Z219" s="193"/>
    </row>
    <row r="220" spans="22:26" ht="12.75">
      <c r="V220" s="174"/>
      <c r="W220" s="193"/>
      <c r="X220" s="175"/>
      <c r="Y220" s="192"/>
      <c r="Z220" s="175"/>
    </row>
    <row r="221" spans="22:26" ht="12.75">
      <c r="V221" s="174"/>
      <c r="W221" s="193"/>
      <c r="X221" s="175"/>
      <c r="Y221" s="192"/>
      <c r="Z221" s="175"/>
    </row>
    <row r="222" spans="22:26" ht="12.75">
      <c r="V222" s="174"/>
      <c r="W222" s="193"/>
      <c r="X222" s="175"/>
      <c r="Y222" s="192"/>
      <c r="Z222" s="175"/>
    </row>
    <row r="223" spans="22:26" ht="12.75">
      <c r="V223" s="174"/>
      <c r="W223" s="193"/>
      <c r="X223" s="175"/>
      <c r="Y223" s="192"/>
      <c r="Z223" s="175"/>
    </row>
    <row r="224" spans="22:26" ht="12.75">
      <c r="V224" s="174"/>
      <c r="W224" s="193"/>
      <c r="X224" s="175"/>
      <c r="Y224" s="192"/>
      <c r="Z224" s="175"/>
    </row>
    <row r="225" spans="22:26" ht="12.75">
      <c r="V225" s="174"/>
      <c r="W225" s="193"/>
      <c r="X225" s="175"/>
      <c r="Y225" s="192"/>
      <c r="Z225" s="175"/>
    </row>
    <row r="226" spans="22:26" ht="12.75">
      <c r="V226" s="174"/>
      <c r="W226" s="193"/>
      <c r="X226" s="175"/>
      <c r="Y226" s="192"/>
      <c r="Z226" s="175"/>
    </row>
    <row r="227" spans="22:26" ht="12.75">
      <c r="V227" s="174"/>
      <c r="W227" s="193"/>
      <c r="X227" s="175"/>
      <c r="Y227" s="192"/>
      <c r="Z227" s="175"/>
    </row>
    <row r="228" spans="22:26" ht="12.75">
      <c r="V228" s="174"/>
      <c r="W228" s="193"/>
      <c r="X228" s="175"/>
      <c r="Y228" s="193"/>
      <c r="Z228" s="175"/>
    </row>
    <row r="229" spans="22:26" ht="12.75">
      <c r="V229" s="174"/>
      <c r="W229" s="193"/>
      <c r="X229" s="175"/>
      <c r="Y229" s="193"/>
      <c r="Z229" s="175"/>
    </row>
    <row r="230" spans="22:26" ht="12.75">
      <c r="V230" s="174"/>
      <c r="W230" s="193"/>
      <c r="X230" s="175"/>
      <c r="Y230" s="193"/>
      <c r="Z230" s="175"/>
    </row>
    <row r="231" spans="22:26" ht="12.75">
      <c r="V231" s="174"/>
      <c r="W231" s="193"/>
      <c r="X231" s="175"/>
      <c r="Y231" s="193"/>
      <c r="Z231" s="175"/>
    </row>
    <row r="232" spans="22:26" ht="12.75">
      <c r="V232" s="174"/>
      <c r="W232" s="193"/>
      <c r="X232" s="175"/>
      <c r="Y232" s="193"/>
      <c r="Z232" s="175"/>
    </row>
    <row r="233" spans="22:26" ht="12.75">
      <c r="V233" s="174"/>
      <c r="W233" s="193"/>
      <c r="X233" s="175"/>
      <c r="Y233" s="193"/>
      <c r="Z233" s="175"/>
    </row>
    <row r="234" spans="22:26" ht="12.75">
      <c r="V234" s="174"/>
      <c r="W234" s="193"/>
      <c r="X234" s="175"/>
      <c r="Y234" s="193"/>
      <c r="Z234" s="175"/>
    </row>
    <row r="235" spans="22:26" ht="12.75">
      <c r="V235" s="174"/>
      <c r="W235" s="193"/>
      <c r="X235" s="175"/>
      <c r="Y235" s="193"/>
      <c r="Z235" s="175"/>
    </row>
    <row r="236" spans="22:26" ht="12.75">
      <c r="V236" s="174"/>
      <c r="W236" s="193"/>
      <c r="X236" s="175"/>
      <c r="Y236" s="193"/>
      <c r="Z236" s="175"/>
    </row>
    <row r="237" spans="22:26" ht="12.75">
      <c r="V237" s="174"/>
      <c r="W237" s="193"/>
      <c r="X237" s="175"/>
      <c r="Y237" s="193"/>
      <c r="Z237" s="175"/>
    </row>
    <row r="238" spans="22:26" ht="12.75">
      <c r="V238" s="174"/>
      <c r="W238" s="193"/>
      <c r="X238" s="175"/>
      <c r="Y238" s="192"/>
      <c r="Z238" s="193"/>
    </row>
    <row r="239" spans="22:26" ht="12.75">
      <c r="V239" s="174"/>
      <c r="W239" s="193"/>
      <c r="X239" s="175"/>
      <c r="Y239" s="192"/>
      <c r="Z239" s="193"/>
    </row>
    <row r="240" spans="22:26" ht="12.75">
      <c r="V240" s="174"/>
      <c r="W240" s="193"/>
      <c r="X240" s="175"/>
      <c r="Y240" s="192"/>
      <c r="Z240" s="175"/>
    </row>
    <row r="241" spans="22:26" ht="12.75">
      <c r="V241" s="174"/>
      <c r="W241" s="193"/>
      <c r="X241" s="175"/>
      <c r="Y241" s="192"/>
      <c r="Z241" s="175"/>
    </row>
    <row r="242" spans="22:26" ht="12.75">
      <c r="V242" s="174"/>
      <c r="W242" s="193"/>
      <c r="X242" s="175"/>
      <c r="Y242" s="192"/>
      <c r="Z242" s="175"/>
    </row>
    <row r="243" spans="22:26" ht="12.75">
      <c r="V243" s="174"/>
      <c r="W243" s="193"/>
      <c r="X243" s="175"/>
      <c r="Y243" s="192"/>
      <c r="Z243" s="175"/>
    </row>
    <row r="244" spans="22:26" ht="12.75">
      <c r="V244" s="174"/>
      <c r="W244" s="193"/>
      <c r="X244" s="175"/>
      <c r="Y244" s="192"/>
      <c r="Z244" s="175"/>
    </row>
    <row r="245" spans="22:26" ht="12.75">
      <c r="V245" s="174"/>
      <c r="W245" s="193"/>
      <c r="X245" s="175"/>
      <c r="Y245" s="192"/>
      <c r="Z245" s="175"/>
    </row>
    <row r="246" spans="22:26" ht="12.75">
      <c r="V246" s="174"/>
      <c r="W246" s="193"/>
      <c r="X246" s="175"/>
      <c r="Y246" s="193"/>
      <c r="Z246" s="175"/>
    </row>
    <row r="247" spans="22:26" ht="12.75">
      <c r="V247" s="174"/>
      <c r="W247" s="193"/>
      <c r="X247" s="175"/>
      <c r="Y247" s="193"/>
      <c r="Z247" s="175"/>
    </row>
    <row r="248" spans="22:26" ht="12.75">
      <c r="V248" s="174"/>
      <c r="W248" s="193"/>
      <c r="X248" s="175"/>
      <c r="Y248" s="193"/>
      <c r="Z248" s="175"/>
    </row>
    <row r="249" spans="22:26" ht="12.75">
      <c r="V249" s="174"/>
      <c r="W249" s="193"/>
      <c r="X249" s="175"/>
      <c r="Y249" s="193"/>
      <c r="Z249" s="175"/>
    </row>
    <row r="250" spans="22:26" ht="12.75">
      <c r="V250" s="174"/>
      <c r="W250" s="193"/>
      <c r="X250" s="175"/>
      <c r="Y250" s="193"/>
      <c r="Z250" s="175"/>
    </row>
    <row r="251" spans="22:26" ht="12.75">
      <c r="V251" s="174"/>
      <c r="W251" s="193"/>
      <c r="X251" s="175"/>
      <c r="Y251" s="193"/>
      <c r="Z251" s="175"/>
    </row>
    <row r="252" spans="22:26" ht="12.75">
      <c r="V252" s="174"/>
      <c r="W252" s="193"/>
      <c r="X252" s="175"/>
      <c r="Y252" s="193"/>
      <c r="Z252" s="175"/>
    </row>
    <row r="253" spans="22:26" ht="12.75">
      <c r="V253" s="174"/>
      <c r="W253" s="193"/>
      <c r="X253" s="175"/>
      <c r="Y253" s="193"/>
      <c r="Z253" s="175"/>
    </row>
    <row r="254" spans="22:26" ht="12.75">
      <c r="V254" s="174"/>
      <c r="W254" s="193"/>
      <c r="X254" s="175"/>
      <c r="Y254" s="193"/>
      <c r="Z254" s="175"/>
    </row>
    <row r="255" spans="22:26" ht="12.75">
      <c r="V255" s="174"/>
      <c r="W255" s="193"/>
      <c r="X255" s="175"/>
      <c r="Y255" s="193"/>
      <c r="Z255" s="175"/>
    </row>
    <row r="256" spans="22:26" ht="12.75">
      <c r="V256" s="174"/>
      <c r="W256" s="193"/>
      <c r="X256" s="175"/>
      <c r="Y256" s="193"/>
      <c r="Z256" s="175"/>
    </row>
    <row r="257" spans="22:26" ht="12.75">
      <c r="V257" s="174"/>
      <c r="W257" s="193"/>
      <c r="X257" s="175"/>
      <c r="Y257" s="193"/>
      <c r="Z257" s="175"/>
    </row>
    <row r="258" spans="22:26" ht="12.75">
      <c r="V258" s="174"/>
      <c r="W258" s="193"/>
      <c r="X258" s="175"/>
      <c r="Y258" s="193"/>
      <c r="Z258" s="175"/>
    </row>
    <row r="259" spans="22:26" ht="12.75">
      <c r="V259" s="174"/>
      <c r="W259" s="193"/>
      <c r="X259" s="175"/>
      <c r="Y259" s="193"/>
      <c r="Z259" s="175"/>
    </row>
    <row r="260" spans="22:26" ht="12.75">
      <c r="V260" s="174"/>
      <c r="W260" s="193"/>
      <c r="X260" s="175"/>
      <c r="Y260" s="193"/>
      <c r="Z260" s="175"/>
    </row>
    <row r="261" spans="22:26" ht="12.75">
      <c r="V261" s="174"/>
      <c r="W261" s="193"/>
      <c r="X261" s="175"/>
      <c r="Y261" s="193"/>
      <c r="Z261" s="175"/>
    </row>
    <row r="262" spans="22:26" ht="12.75">
      <c r="V262" s="174"/>
      <c r="W262" s="193"/>
      <c r="X262" s="175"/>
      <c r="Y262" s="193"/>
      <c r="Z262" s="175"/>
    </row>
    <row r="263" spans="22:26" ht="12.75">
      <c r="V263" s="174"/>
      <c r="W263" s="193"/>
      <c r="X263" s="175"/>
      <c r="Y263" s="193"/>
      <c r="Z263" s="175"/>
    </row>
    <row r="264" spans="22:26" ht="12.75">
      <c r="V264" s="174"/>
      <c r="W264" s="193"/>
      <c r="X264" s="175"/>
      <c r="Y264" s="193"/>
      <c r="Z264" s="175"/>
    </row>
    <row r="265" spans="22:26" ht="12.75">
      <c r="V265" s="174"/>
      <c r="W265" s="193"/>
      <c r="X265" s="175"/>
      <c r="Y265" s="193"/>
      <c r="Z265" s="175"/>
    </row>
    <row r="266" spans="22:26" ht="12.75">
      <c r="V266" s="174"/>
      <c r="W266" s="193"/>
      <c r="X266" s="175"/>
      <c r="Y266" s="193"/>
      <c r="Z266" s="175"/>
    </row>
    <row r="267" spans="22:26" ht="12.75">
      <c r="V267" s="174"/>
      <c r="W267" s="193"/>
      <c r="X267" s="175"/>
      <c r="Y267" s="193"/>
      <c r="Z267" s="175"/>
    </row>
    <row r="268" spans="22:26" ht="12.75">
      <c r="V268" s="174"/>
      <c r="W268" s="193"/>
      <c r="X268" s="175"/>
      <c r="Y268" s="193"/>
      <c r="Z268" s="175"/>
    </row>
    <row r="269" spans="22:26" ht="12.75">
      <c r="V269" s="174"/>
      <c r="W269" s="193"/>
      <c r="X269" s="175"/>
      <c r="Y269" s="193"/>
      <c r="Z269" s="175"/>
    </row>
    <row r="270" spans="22:26" ht="12.75">
      <c r="V270" s="174"/>
      <c r="W270" s="193"/>
      <c r="X270" s="175"/>
      <c r="Y270" s="193"/>
      <c r="Z270" s="175"/>
    </row>
    <row r="271" spans="22:26" ht="12.75">
      <c r="V271" s="174"/>
      <c r="W271" s="193"/>
      <c r="X271" s="175"/>
      <c r="Y271" s="193"/>
      <c r="Z271" s="175"/>
    </row>
    <row r="272" spans="22:26" ht="12.75">
      <c r="V272" s="174"/>
      <c r="W272" s="193"/>
      <c r="X272" s="175"/>
      <c r="Y272" s="193"/>
      <c r="Z272" s="175"/>
    </row>
    <row r="273" spans="22:26" ht="12.75">
      <c r="V273" s="174"/>
      <c r="W273" s="193"/>
      <c r="X273" s="175"/>
      <c r="Y273" s="193"/>
      <c r="Z273" s="175"/>
    </row>
    <row r="274" spans="22:26" ht="12.75">
      <c r="V274" s="174"/>
      <c r="W274" s="193"/>
      <c r="X274" s="175"/>
      <c r="Y274" s="193"/>
      <c r="Z274" s="175"/>
    </row>
    <row r="275" spans="22:26" ht="12.75">
      <c r="V275" s="174"/>
      <c r="W275" s="193"/>
      <c r="X275" s="175"/>
      <c r="Y275" s="193"/>
      <c r="Z275" s="175"/>
    </row>
    <row r="276" spans="22:26" ht="12.75">
      <c r="V276" s="174"/>
      <c r="W276" s="193"/>
      <c r="X276" s="175"/>
      <c r="Y276" s="193"/>
      <c r="Z276" s="175"/>
    </row>
    <row r="277" spans="22:26" ht="12.75">
      <c r="V277" s="174"/>
      <c r="W277" s="193"/>
      <c r="X277" s="175"/>
      <c r="Y277" s="193"/>
      <c r="Z277" s="175"/>
    </row>
    <row r="278" spans="22:26" ht="12.75">
      <c r="V278" s="174"/>
      <c r="W278" s="193"/>
      <c r="X278" s="175"/>
      <c r="Y278" s="193"/>
      <c r="Z278" s="175"/>
    </row>
    <row r="279" spans="22:26" ht="12.75">
      <c r="V279" s="174"/>
      <c r="W279" s="193"/>
      <c r="X279" s="175"/>
      <c r="Y279" s="193"/>
      <c r="Z279" s="175"/>
    </row>
    <row r="280" spans="22:26" ht="12.75">
      <c r="V280" s="174"/>
      <c r="W280" s="193"/>
      <c r="X280" s="175"/>
      <c r="Y280" s="193"/>
      <c r="Z280" s="175"/>
    </row>
    <row r="281" spans="22:26" ht="12.75">
      <c r="V281" s="174"/>
      <c r="W281" s="193"/>
      <c r="X281" s="175"/>
      <c r="Y281" s="193"/>
      <c r="Z281" s="175"/>
    </row>
    <row r="282" spans="22:26" ht="12.75">
      <c r="V282" s="174"/>
      <c r="W282" s="193"/>
      <c r="X282" s="175"/>
      <c r="Y282" s="193"/>
      <c r="Z282" s="175"/>
    </row>
    <row r="283" spans="22:26" ht="12.75">
      <c r="V283" s="174"/>
      <c r="W283" s="193"/>
      <c r="X283" s="175"/>
      <c r="Y283" s="193"/>
      <c r="Z283" s="175"/>
    </row>
    <row r="284" spans="22:26" ht="12.75">
      <c r="V284" s="174"/>
      <c r="W284" s="193"/>
      <c r="X284" s="175"/>
      <c r="Y284" s="193"/>
      <c r="Z284" s="175"/>
    </row>
    <row r="285" spans="22:26" ht="12.75">
      <c r="V285" s="174"/>
      <c r="W285" s="193"/>
      <c r="X285" s="175"/>
      <c r="Y285" s="193"/>
      <c r="Z285" s="175"/>
    </row>
    <row r="286" spans="22:26" ht="12.75">
      <c r="V286" s="174"/>
      <c r="W286" s="193"/>
      <c r="X286" s="175"/>
      <c r="Y286" s="193"/>
      <c r="Z286" s="175"/>
    </row>
    <row r="287" spans="22:26" ht="12.75">
      <c r="V287" s="174"/>
      <c r="W287" s="193"/>
      <c r="X287" s="175"/>
      <c r="Y287" s="193"/>
      <c r="Z287" s="175"/>
    </row>
    <row r="288" spans="22:26" ht="12.75">
      <c r="V288" s="174"/>
      <c r="W288" s="193"/>
      <c r="X288" s="175"/>
      <c r="Y288" s="193"/>
      <c r="Z288" s="175"/>
    </row>
    <row r="289" spans="22:26" ht="12.75">
      <c r="V289" s="174"/>
      <c r="W289" s="193"/>
      <c r="X289" s="175"/>
      <c r="Y289" s="193"/>
      <c r="Z289" s="175"/>
    </row>
    <row r="290" spans="22:26" ht="12.75">
      <c r="V290" s="174"/>
      <c r="W290" s="193"/>
      <c r="X290" s="194"/>
      <c r="Y290" s="193"/>
      <c r="Z290" s="175"/>
    </row>
    <row r="291" spans="22:26" ht="12.75">
      <c r="V291" s="174"/>
      <c r="W291" s="193"/>
      <c r="X291" s="175"/>
      <c r="Y291" s="193"/>
      <c r="Z291" s="175"/>
    </row>
    <row r="292" spans="22:26" ht="12.75">
      <c r="V292" s="174"/>
      <c r="W292" s="193"/>
      <c r="X292" s="175"/>
      <c r="Y292" s="193"/>
      <c r="Z292" s="175"/>
    </row>
    <row r="293" spans="22:26" ht="12.75">
      <c r="V293" s="174"/>
      <c r="W293" s="192"/>
      <c r="X293" s="175"/>
      <c r="Y293" s="193"/>
      <c r="Z293" s="193"/>
    </row>
    <row r="294" spans="22:26" ht="12.75">
      <c r="V294" s="174"/>
      <c r="W294" s="192"/>
      <c r="X294" s="175"/>
      <c r="Y294" s="193"/>
      <c r="Z294" s="193"/>
    </row>
    <row r="295" spans="22:26" ht="12.75">
      <c r="V295" s="174"/>
      <c r="W295" s="192"/>
      <c r="X295" s="175"/>
      <c r="Y295" s="193"/>
      <c r="Z295" s="175"/>
    </row>
    <row r="296" spans="22:26" ht="12.75">
      <c r="V296" s="174"/>
      <c r="W296" s="192"/>
      <c r="X296" s="175"/>
      <c r="Y296" s="193"/>
      <c r="Z296" s="175"/>
    </row>
    <row r="297" spans="22:26" ht="12.75">
      <c r="V297" s="174"/>
      <c r="W297" s="192"/>
      <c r="X297" s="175"/>
      <c r="Y297" s="193"/>
      <c r="Z297" s="175"/>
    </row>
    <row r="298" spans="22:26" ht="12.75">
      <c r="V298" s="174"/>
      <c r="W298" s="192"/>
      <c r="X298" s="175"/>
      <c r="Y298" s="193"/>
      <c r="Z298" s="175"/>
    </row>
    <row r="299" spans="22:26" ht="12.75">
      <c r="V299" s="174"/>
      <c r="W299" s="192"/>
      <c r="X299" s="175"/>
      <c r="Y299" s="193"/>
      <c r="Z299" s="175"/>
    </row>
    <row r="300" spans="22:26" ht="12.75">
      <c r="V300" s="174"/>
      <c r="W300" s="192"/>
      <c r="X300" s="175"/>
      <c r="Y300" s="193"/>
      <c r="Z300" s="175"/>
    </row>
    <row r="301" spans="22:26" ht="12.75">
      <c r="V301" s="174"/>
      <c r="W301" s="192"/>
      <c r="X301" s="175"/>
      <c r="Y301" s="193"/>
      <c r="Z301" s="175"/>
    </row>
    <row r="302" spans="22:26" ht="12.75">
      <c r="V302" s="174"/>
      <c r="W302" s="193"/>
      <c r="X302" s="175"/>
      <c r="Y302" s="193"/>
      <c r="Z302" s="175"/>
    </row>
    <row r="303" spans="22:26" ht="12.75">
      <c r="V303" s="174"/>
      <c r="W303" s="193"/>
      <c r="X303" s="175"/>
      <c r="Y303" s="193"/>
      <c r="Z303" s="175"/>
    </row>
    <row r="304" spans="22:26" ht="12.75">
      <c r="V304" s="174"/>
      <c r="W304" s="193"/>
      <c r="X304" s="175"/>
      <c r="Y304" s="193"/>
      <c r="Z304" s="175"/>
    </row>
    <row r="305" spans="22:26" ht="12.75">
      <c r="V305" s="174"/>
      <c r="W305" s="193"/>
      <c r="X305" s="175"/>
      <c r="Y305" s="193"/>
      <c r="Z305" s="175"/>
    </row>
    <row r="306" spans="22:26" ht="12.75">
      <c r="V306" s="174"/>
      <c r="W306" s="193"/>
      <c r="X306" s="175"/>
      <c r="Y306" s="193"/>
      <c r="Z306" s="175"/>
    </row>
    <row r="307" spans="22:26" ht="12.75">
      <c r="V307" s="174"/>
      <c r="W307" s="193"/>
      <c r="X307" s="175"/>
      <c r="Y307" s="193"/>
      <c r="Z307" s="175"/>
    </row>
    <row r="308" spans="22:26" ht="12.75">
      <c r="V308" s="174"/>
      <c r="W308" s="193"/>
      <c r="X308" s="175"/>
      <c r="Y308" s="193"/>
      <c r="Z308" s="175"/>
    </row>
    <row r="309" spans="22:26" ht="12.75">
      <c r="V309" s="174"/>
      <c r="W309" s="193"/>
      <c r="X309" s="175"/>
      <c r="Y309" s="193"/>
      <c r="Z309" s="175"/>
    </row>
    <row r="310" spans="22:26" ht="12.75">
      <c r="V310" s="174"/>
      <c r="W310" s="193"/>
      <c r="X310" s="175"/>
      <c r="Y310" s="193"/>
      <c r="Z310" s="175"/>
    </row>
    <row r="311" spans="22:26" ht="12.75">
      <c r="V311" s="174"/>
      <c r="W311" s="193"/>
      <c r="X311" s="175"/>
      <c r="Y311" s="193"/>
      <c r="Z311" s="175"/>
    </row>
    <row r="312" spans="22:26" ht="12.75">
      <c r="V312" s="174"/>
      <c r="W312" s="193"/>
      <c r="X312" s="175"/>
      <c r="Y312" s="193"/>
      <c r="Z312" s="175"/>
    </row>
    <row r="313" spans="22:26" ht="12.75">
      <c r="V313" s="174"/>
      <c r="W313" s="193"/>
      <c r="X313" s="175"/>
      <c r="Y313" s="193"/>
      <c r="Z313" s="175"/>
    </row>
    <row r="314" spans="22:26" ht="12.75">
      <c r="V314" s="174"/>
      <c r="W314" s="193"/>
      <c r="X314" s="175"/>
      <c r="Y314" s="193"/>
      <c r="Z314" s="175"/>
    </row>
    <row r="315" spans="22:26" ht="12.75">
      <c r="V315" s="174"/>
      <c r="W315" s="193"/>
      <c r="X315" s="175"/>
      <c r="Y315" s="193"/>
      <c r="Z315" s="175"/>
    </row>
    <row r="316" spans="22:26" ht="12.75">
      <c r="V316" s="174"/>
      <c r="W316" s="193"/>
      <c r="X316" s="175"/>
      <c r="Y316" s="193"/>
      <c r="Z316" s="175"/>
    </row>
    <row r="317" spans="22:26" ht="12.75">
      <c r="V317" s="174"/>
      <c r="W317" s="193"/>
      <c r="X317" s="175"/>
      <c r="Y317" s="193"/>
      <c r="Z317" s="175"/>
    </row>
    <row r="318" spans="22:26" ht="12.75">
      <c r="V318" s="174"/>
      <c r="W318" s="193"/>
      <c r="X318" s="175"/>
      <c r="Y318" s="193"/>
      <c r="Z318" s="175"/>
    </row>
    <row r="319" spans="22:26" ht="12.75">
      <c r="V319" s="174"/>
      <c r="W319" s="193"/>
      <c r="X319" s="175"/>
      <c r="Y319" s="193"/>
      <c r="Z319" s="175"/>
    </row>
    <row r="320" spans="22:26" ht="12.75">
      <c r="V320" s="174"/>
      <c r="W320" s="193"/>
      <c r="X320" s="175"/>
      <c r="Y320" s="193"/>
      <c r="Z320" s="175"/>
    </row>
    <row r="321" spans="22:26" ht="12.75">
      <c r="V321" s="174"/>
      <c r="W321" s="193"/>
      <c r="X321" s="175"/>
      <c r="Y321" s="193"/>
      <c r="Z321" s="175"/>
    </row>
    <row r="322" spans="22:26" ht="12.75">
      <c r="V322" s="174"/>
      <c r="W322" s="193"/>
      <c r="X322" s="175"/>
      <c r="Y322" s="193"/>
      <c r="Z322" s="175"/>
    </row>
    <row r="323" spans="22:26" ht="12.75">
      <c r="V323" s="174"/>
      <c r="W323" s="193"/>
      <c r="X323" s="175"/>
      <c r="Y323" s="193"/>
      <c r="Z323" s="175"/>
    </row>
    <row r="324" spans="22:26" ht="12.75">
      <c r="V324" s="174"/>
      <c r="W324" s="193"/>
      <c r="X324" s="175"/>
      <c r="Y324" s="193"/>
      <c r="Z324" s="175"/>
    </row>
    <row r="325" spans="22:26" ht="12.75">
      <c r="V325" s="174"/>
      <c r="W325" s="192"/>
      <c r="X325" s="175"/>
      <c r="Y325" s="192"/>
      <c r="Z325" s="175"/>
    </row>
    <row r="326" spans="22:26" ht="12.75">
      <c r="V326" s="174"/>
      <c r="W326" s="192"/>
      <c r="X326" s="175"/>
      <c r="Y326" s="192"/>
      <c r="Z326" s="175"/>
    </row>
    <row r="327" spans="22:26" ht="12.75">
      <c r="V327" s="174"/>
      <c r="W327" s="192"/>
      <c r="X327" s="175"/>
      <c r="Y327" s="192"/>
      <c r="Z327" s="175"/>
    </row>
    <row r="328" spans="22:26" ht="12.75">
      <c r="V328" s="174"/>
      <c r="W328" s="192"/>
      <c r="X328" s="175"/>
      <c r="Y328" s="192"/>
      <c r="Z328" s="175"/>
    </row>
    <row r="329" spans="22:26" ht="12.75">
      <c r="V329" s="174"/>
      <c r="W329" s="192"/>
      <c r="X329" s="175"/>
      <c r="Y329" s="192"/>
      <c r="Z329" s="175"/>
    </row>
    <row r="330" spans="22:26" ht="12.75">
      <c r="V330" s="174"/>
      <c r="W330" s="192"/>
      <c r="X330" s="175"/>
      <c r="Y330" s="192"/>
      <c r="Z330" s="175"/>
    </row>
    <row r="331" spans="22:26" ht="12.75">
      <c r="V331" s="174"/>
      <c r="W331" s="192"/>
      <c r="X331" s="175"/>
      <c r="Y331" s="192"/>
      <c r="Z331" s="175"/>
    </row>
    <row r="332" spans="22:26" ht="12.75">
      <c r="V332" s="174"/>
      <c r="W332" s="192"/>
      <c r="X332" s="175"/>
      <c r="Y332" s="192"/>
      <c r="Z332" s="175"/>
    </row>
    <row r="333" spans="22:26" ht="12.75">
      <c r="V333" s="174"/>
      <c r="W333" s="192"/>
      <c r="X333" s="175"/>
      <c r="Y333" s="192"/>
      <c r="Z333" s="175"/>
    </row>
    <row r="334" spans="22:26" ht="12.75">
      <c r="V334" s="174"/>
      <c r="W334" s="193"/>
      <c r="X334" s="175"/>
      <c r="Y334" s="192"/>
      <c r="Z334" s="175"/>
    </row>
    <row r="335" spans="22:26" ht="12.75">
      <c r="V335" s="174"/>
      <c r="W335" s="193"/>
      <c r="X335" s="175"/>
      <c r="Y335" s="193"/>
      <c r="Z335" s="175"/>
    </row>
    <row r="336" spans="22:26" ht="12.75">
      <c r="V336" s="173"/>
      <c r="W336" s="173"/>
      <c r="X336" s="173"/>
      <c r="Y336" s="173"/>
      <c r="Z336" s="173"/>
    </row>
    <row r="337" spans="22:26" ht="12.75">
      <c r="V337" s="173"/>
      <c r="W337" s="173"/>
      <c r="X337" s="173"/>
      <c r="Y337" s="173"/>
      <c r="Z337" s="173"/>
    </row>
    <row r="338" spans="22:26" ht="12.75">
      <c r="V338" s="173"/>
      <c r="W338" s="173"/>
      <c r="X338" s="173"/>
      <c r="Y338" s="173"/>
      <c r="Z338" s="173"/>
    </row>
    <row r="339" spans="22:26" ht="12.75">
      <c r="V339" s="173"/>
      <c r="W339" s="173"/>
      <c r="X339" s="173"/>
      <c r="Y339" s="173"/>
      <c r="Z339" s="173"/>
    </row>
    <row r="340" spans="22:26" ht="12.75">
      <c r="V340" s="173"/>
      <c r="W340" s="173"/>
      <c r="X340" s="173"/>
      <c r="Y340" s="173"/>
      <c r="Z340" s="173"/>
    </row>
    <row r="341" spans="22:26" ht="12.75">
      <c r="V341" s="173"/>
      <c r="W341" s="173"/>
      <c r="X341" s="173"/>
      <c r="Y341" s="173"/>
      <c r="Z341" s="173"/>
    </row>
    <row r="342" spans="22:26" ht="12.75">
      <c r="V342" s="173"/>
      <c r="W342" s="174"/>
      <c r="X342" s="174"/>
      <c r="Y342" s="174"/>
      <c r="Z342" s="174"/>
    </row>
    <row r="343" spans="22:26" ht="12.75">
      <c r="V343" s="173"/>
      <c r="W343" s="174"/>
      <c r="X343" s="174"/>
      <c r="Y343" s="174"/>
      <c r="Z343" s="174"/>
    </row>
    <row r="344" spans="22:26" ht="12.75">
      <c r="V344" s="173"/>
      <c r="W344" s="173"/>
      <c r="X344" s="173"/>
      <c r="Y344" s="173"/>
      <c r="Z344" s="173"/>
    </row>
    <row r="345" spans="22:26" ht="12.75">
      <c r="V345" s="173"/>
      <c r="W345" s="173"/>
      <c r="X345" s="173"/>
      <c r="Y345" s="173"/>
      <c r="Z345" s="173"/>
    </row>
    <row r="346" spans="22:26" ht="12.75">
      <c r="V346" s="173"/>
      <c r="W346" s="174"/>
      <c r="X346" s="174"/>
      <c r="Y346" s="174"/>
      <c r="Z346" s="174"/>
    </row>
    <row r="347" spans="22:26" ht="12.75">
      <c r="V347" s="173"/>
      <c r="W347" s="173"/>
      <c r="X347" s="173"/>
      <c r="Y347" s="173"/>
      <c r="Z347" s="173"/>
    </row>
    <row r="348" spans="22:26" ht="12.75">
      <c r="V348" s="173"/>
      <c r="W348" s="173"/>
      <c r="X348" s="173"/>
      <c r="Y348" s="173"/>
      <c r="Z348" s="173"/>
    </row>
    <row r="349" spans="22:26" ht="12.75">
      <c r="V349" s="173"/>
      <c r="W349" s="173"/>
      <c r="X349" s="173"/>
      <c r="Y349" s="173"/>
      <c r="Z349" s="173"/>
    </row>
    <row r="350" spans="22:26" ht="12.75">
      <c r="V350" s="173"/>
      <c r="W350" s="173"/>
      <c r="X350" s="173"/>
      <c r="Y350" s="173"/>
      <c r="Z350" s="173"/>
    </row>
    <row r="351" spans="22:26" ht="12.75">
      <c r="V351" s="173"/>
      <c r="W351" s="173"/>
      <c r="X351" s="173"/>
      <c r="Y351" s="173"/>
      <c r="Z351" s="173"/>
    </row>
    <row r="352" spans="22:26" ht="12.75">
      <c r="V352" s="173"/>
      <c r="W352" s="174"/>
      <c r="X352" s="174"/>
      <c r="Y352" s="174"/>
      <c r="Z352" s="174"/>
    </row>
    <row r="353" spans="22:26" ht="12.75">
      <c r="V353" s="173"/>
      <c r="W353" s="173"/>
      <c r="X353" s="173"/>
      <c r="Y353" s="173"/>
      <c r="Z353" s="173"/>
    </row>
    <row r="354" spans="22:26" ht="12.75">
      <c r="V354" s="173"/>
      <c r="W354" s="173"/>
      <c r="X354" s="173"/>
      <c r="Y354" s="173"/>
      <c r="Z354" s="173"/>
    </row>
    <row r="355" spans="22:26" ht="12.75">
      <c r="V355" s="173"/>
      <c r="W355" s="173"/>
      <c r="X355" s="173"/>
      <c r="Y355" s="173"/>
      <c r="Z355" s="173"/>
    </row>
    <row r="356" spans="22:26" ht="12.75">
      <c r="V356" s="173"/>
      <c r="W356" s="173"/>
      <c r="X356" s="173"/>
      <c r="Y356" s="173"/>
      <c r="Z356" s="173"/>
    </row>
    <row r="357" spans="22:26" ht="12.75">
      <c r="V357" s="173"/>
      <c r="W357" s="173"/>
      <c r="X357" s="173"/>
      <c r="Y357" s="173"/>
      <c r="Z357" s="173"/>
    </row>
    <row r="358" spans="22:26" ht="12.75">
      <c r="V358" s="173"/>
      <c r="W358" s="173"/>
      <c r="X358" s="173"/>
      <c r="Y358" s="173"/>
      <c r="Z358" s="173"/>
    </row>
    <row r="359" spans="22:26" ht="12.75">
      <c r="V359" s="173"/>
      <c r="W359" s="173"/>
      <c r="X359" s="173"/>
      <c r="Y359" s="173"/>
      <c r="Z359" s="173"/>
    </row>
    <row r="360" spans="22:26" ht="12.75">
      <c r="V360" s="173"/>
      <c r="W360" s="173"/>
      <c r="X360" s="173"/>
      <c r="Y360" s="173"/>
      <c r="Z360" s="173"/>
    </row>
    <row r="361" spans="22:26" ht="12.75">
      <c r="V361" s="173"/>
      <c r="W361" s="173"/>
      <c r="X361" s="173"/>
      <c r="Y361" s="173"/>
      <c r="Z361" s="173"/>
    </row>
    <row r="362" spans="22:26" ht="12.75">
      <c r="V362" s="173"/>
      <c r="W362" s="173"/>
      <c r="X362" s="173"/>
      <c r="Y362" s="173"/>
      <c r="Z362" s="173"/>
    </row>
    <row r="363" spans="22:26" ht="12.75">
      <c r="V363" s="173"/>
      <c r="W363" s="173"/>
      <c r="X363" s="173"/>
      <c r="Y363" s="173"/>
      <c r="Z363" s="173"/>
    </row>
    <row r="364" spans="22:26" ht="12.75">
      <c r="V364" s="173"/>
      <c r="W364" s="173"/>
      <c r="X364" s="173"/>
      <c r="Y364" s="173"/>
      <c r="Z364" s="173"/>
    </row>
    <row r="365" spans="22:26" ht="12.75">
      <c r="V365" s="173"/>
      <c r="W365" s="173"/>
      <c r="X365" s="173"/>
      <c r="Y365" s="173"/>
      <c r="Z365" s="173"/>
    </row>
    <row r="366" spans="22:26" ht="12.75">
      <c r="V366" s="173"/>
      <c r="W366" s="173"/>
      <c r="X366" s="173"/>
      <c r="Y366" s="173"/>
      <c r="Z366" s="173"/>
    </row>
    <row r="367" spans="22:26" ht="12.75">
      <c r="V367" s="173"/>
      <c r="W367" s="173"/>
      <c r="X367" s="173"/>
      <c r="Y367" s="173"/>
      <c r="Z367" s="173"/>
    </row>
    <row r="368" spans="22:26" ht="12.75">
      <c r="V368" s="173"/>
      <c r="W368" s="173"/>
      <c r="X368" s="173"/>
      <c r="Y368" s="173"/>
      <c r="Z368" s="173"/>
    </row>
    <row r="369" spans="22:26" ht="12.75">
      <c r="V369" s="173"/>
      <c r="W369" s="174"/>
      <c r="X369" s="175"/>
      <c r="Y369" s="175"/>
      <c r="Z369" s="175"/>
    </row>
    <row r="370" spans="22:26" ht="12.75">
      <c r="V370" s="173"/>
      <c r="W370" s="174"/>
      <c r="X370" s="175"/>
      <c r="Y370" s="175"/>
      <c r="Z370" s="175"/>
    </row>
    <row r="371" spans="22:26" ht="12.75">
      <c r="V371" s="173"/>
      <c r="W371" s="174"/>
      <c r="X371" s="175"/>
      <c r="Y371" s="175"/>
      <c r="Z371" s="175"/>
    </row>
    <row r="372" spans="22:26" ht="12.75">
      <c r="V372" s="173"/>
      <c r="W372" s="174"/>
      <c r="X372" s="174"/>
      <c r="Y372" s="174"/>
      <c r="Z372" s="174"/>
    </row>
    <row r="373" spans="22:26" ht="12.75">
      <c r="V373" s="173"/>
      <c r="W373" s="173"/>
      <c r="X373" s="173"/>
      <c r="Y373" s="173"/>
      <c r="Z373" s="173"/>
    </row>
    <row r="374" spans="22:26" ht="12.75">
      <c r="V374" s="173"/>
      <c r="W374" s="173"/>
      <c r="X374" s="173"/>
      <c r="Y374" s="173"/>
      <c r="Z374" s="173"/>
    </row>
    <row r="375" spans="22:26" ht="12.75">
      <c r="V375" s="173"/>
      <c r="W375" s="173"/>
      <c r="X375" s="173"/>
      <c r="Y375" s="173"/>
      <c r="Z375" s="173"/>
    </row>
    <row r="376" spans="22:26" ht="12.75">
      <c r="V376" s="173"/>
      <c r="W376" s="173"/>
      <c r="X376" s="173"/>
      <c r="Y376" s="173"/>
      <c r="Z376" s="173"/>
    </row>
    <row r="377" spans="22:26" ht="12.75">
      <c r="V377" s="173"/>
      <c r="W377" s="173"/>
      <c r="X377" s="173"/>
      <c r="Y377" s="173"/>
      <c r="Z377" s="173"/>
    </row>
    <row r="378" spans="22:26" ht="12.75">
      <c r="V378" s="173"/>
      <c r="W378" s="173"/>
      <c r="X378" s="173"/>
      <c r="Y378" s="173"/>
      <c r="Z378" s="173"/>
    </row>
    <row r="379" spans="22:26" ht="12.75">
      <c r="V379" s="173"/>
      <c r="W379" s="173"/>
      <c r="X379" s="173"/>
      <c r="Y379" s="173"/>
      <c r="Z379" s="173"/>
    </row>
  </sheetData>
  <sheetProtection sheet="1" objects="1" scenarios="1"/>
  <dataValidations count="9">
    <dataValidation type="list" allowBlank="1" showInputMessage="1" showErrorMessage="1" sqref="C10">
      <formula1>$K$3:$K$6</formula1>
    </dataValidation>
    <dataValidation type="list" allowBlank="1" showInputMessage="1" showErrorMessage="1" prompt="User may either select desired size from pick box or type in the size designation.  Note:  input is not case sensitive." sqref="AC7">
      <formula1>$V$5:$V$379</formula1>
    </dataValidation>
    <dataValidation type="list" allowBlank="1" showInputMessage="1" showErrorMessage="1" prompt="User may either select desired size from pick box or type in the size designation.  Note:  input is not case sensitive." sqref="AC10">
      <formula1>#REF!</formula1>
    </dataValidation>
    <dataValidation type="list" allowBlank="1" showInputMessage="1" showErrorMessage="1" prompt="User may either select desired size from pick box or type in the size designation.  Note:  input is not case sensitive." sqref="AC16">
      <formula1>#REF!</formula1>
    </dataValidation>
    <dataValidation type="list" allowBlank="1" showInputMessage="1" showErrorMessage="1" prompt="User may either select desired size from pick box or type in the size designation.  Note:  input is not case sensitive." sqref="AC13">
      <formula1>#REF!</formula1>
    </dataValidation>
    <dataValidation type="list" allowBlank="1" showInputMessage="1" showErrorMessage="1" prompt="User may either select desired size from pick box or type in the size designation.  Note:  input is not case sensitive." sqref="AC19">
      <formula1>#REF!</formula1>
    </dataValidation>
    <dataValidation type="decimal" operator="greaterThanOrEqual" allowBlank="1" showInputMessage="1" showErrorMessage="1" sqref="C13">
      <formula1>0</formula1>
    </dataValidation>
    <dataValidation type="list" allowBlank="1" showInputMessage="1" showErrorMessage="1" sqref="C9">
      <formula1>$V$5:$V$131</formula1>
    </dataValidation>
    <dataValidation type="list" operator="greaterThanOrEqual" allowBlank="1" showInputMessage="1" showErrorMessage="1" prompt="&quot;ti&quot; is the nominal ice thickness due to freezing rain at a height of 33 ft. (10 m) from Figures 10-2 through 10.6 in inches (mm)." sqref="C11">
      <formula1>$K$7:$K$13</formula1>
    </dataValidation>
  </dataValidations>
  <printOptions/>
  <pageMargins left="1" right="0.5" top="1" bottom="1" header="0.5" footer="0.5"/>
  <pageSetup horizontalDpi="600" verticalDpi="600" orientation="portrait" scale="91" r:id="rId4"/>
  <headerFooter scaleWithDoc="0" alignWithMargins="0">
    <oddHeader>&amp;R"ASCE710&amp;"Tahoma,Regular"I&amp;"Arial,Regular".xls" Program
Version 1.0</oddHeader>
    <oddFooter>&amp;C&amp;P of &amp;N&amp;R&amp;D  &amp;T</oddFooter>
  </headerFooter>
  <drawing r:id="rId3"/>
  <legacyDrawing r:id="rId2"/>
</worksheet>
</file>

<file path=xl/worksheets/sheet6.xml><?xml version="1.0" encoding="utf-8"?>
<worksheet xmlns="http://schemas.openxmlformats.org/spreadsheetml/2006/main" xmlns:r="http://schemas.openxmlformats.org/officeDocument/2006/relationships">
  <dimension ref="A1:AI379"/>
  <sheetViews>
    <sheetView workbookViewId="0" topLeftCell="A1">
      <selection activeCell="A1" sqref="A1"/>
    </sheetView>
  </sheetViews>
  <sheetFormatPr defaultColWidth="9.140625" defaultRowHeight="12.75"/>
  <cols>
    <col min="1" max="1" width="13.7109375" style="36" customWidth="1"/>
    <col min="2" max="2" width="12.140625" style="36" customWidth="1"/>
    <col min="3" max="3" width="12.421875" style="36" customWidth="1"/>
    <col min="4" max="4" width="6.7109375" style="36" customWidth="1"/>
    <col min="5" max="5" width="7.57421875" style="36" customWidth="1"/>
    <col min="6" max="6" width="11.421875" style="36" customWidth="1"/>
    <col min="7" max="7" width="10.421875" style="36" customWidth="1"/>
    <col min="8" max="8" width="9.8515625" style="36" customWidth="1"/>
    <col min="9" max="9" width="11.140625" style="36" customWidth="1"/>
    <col min="10" max="10" width="9.140625" style="36" hidden="1" customWidth="1"/>
    <col min="11" max="11" width="11.7109375" style="36" hidden="1" customWidth="1"/>
    <col min="12" max="22" width="9.140625" style="36" hidden="1" customWidth="1"/>
    <col min="23" max="23" width="17.7109375" style="36" hidden="1" customWidth="1"/>
    <col min="24" max="29" width="9.140625" style="36" hidden="1" customWidth="1"/>
    <col min="30" max="32" width="9.140625" style="36" customWidth="1"/>
    <col min="33" max="33" width="16.7109375" style="36" customWidth="1"/>
    <col min="34" max="16384" width="9.140625" style="36" customWidth="1"/>
  </cols>
  <sheetData>
    <row r="1" spans="1:30" ht="15.75">
      <c r="A1" s="13" t="s">
        <v>157</v>
      </c>
      <c r="B1" s="38"/>
      <c r="C1" s="15"/>
      <c r="D1" s="15"/>
      <c r="E1" s="15"/>
      <c r="F1" s="15"/>
      <c r="G1" s="14"/>
      <c r="H1" s="14"/>
      <c r="I1" s="16"/>
      <c r="J1" s="39"/>
      <c r="K1" s="40"/>
      <c r="L1" s="41"/>
      <c r="M1" s="42" t="s">
        <v>156</v>
      </c>
      <c r="N1" s="40"/>
      <c r="O1" s="40"/>
      <c r="P1" s="40"/>
      <c r="Q1" s="40"/>
      <c r="R1" s="40"/>
      <c r="S1" s="40"/>
      <c r="T1" s="40"/>
      <c r="U1" s="40"/>
      <c r="W1" s="43"/>
      <c r="AD1" s="111" t="s">
        <v>1523</v>
      </c>
    </row>
    <row r="2" spans="1:23" ht="12.75" customHeight="1">
      <c r="A2" s="18" t="s">
        <v>1528</v>
      </c>
      <c r="B2" s="44"/>
      <c r="C2" s="19"/>
      <c r="D2" s="19"/>
      <c r="E2" s="19"/>
      <c r="F2" s="19"/>
      <c r="G2" s="19"/>
      <c r="H2" s="19"/>
      <c r="I2" s="45"/>
      <c r="J2" s="46"/>
      <c r="K2" s="40"/>
      <c r="L2" s="40"/>
      <c r="M2" s="40"/>
      <c r="N2" s="40"/>
      <c r="O2" s="40"/>
      <c r="P2" s="40"/>
      <c r="Q2" s="40"/>
      <c r="R2" s="40"/>
      <c r="S2" s="57"/>
      <c r="T2" s="57"/>
      <c r="U2" s="57"/>
      <c r="V2" s="66"/>
      <c r="W2" s="43"/>
    </row>
    <row r="3" spans="1:29" ht="12.75" customHeight="1">
      <c r="A3" s="20" t="s">
        <v>1504</v>
      </c>
      <c r="B3" s="48"/>
      <c r="C3" s="48"/>
      <c r="D3" s="48"/>
      <c r="E3" s="48"/>
      <c r="F3" s="48"/>
      <c r="G3" s="48"/>
      <c r="H3" s="48"/>
      <c r="I3" s="49"/>
      <c r="J3" s="40"/>
      <c r="K3" s="50" t="s">
        <v>145</v>
      </c>
      <c r="M3" s="51" t="s">
        <v>163</v>
      </c>
      <c r="N3" s="73">
        <f>IF($C$10="I",0.8,IF($C$10="II",1,IF($C$10="III",1.25,IF($C$10="IV",1.25))))</f>
        <v>1</v>
      </c>
      <c r="O3" s="52"/>
      <c r="P3" s="130" t="s">
        <v>1530</v>
      </c>
      <c r="W3" s="138" t="s">
        <v>1460</v>
      </c>
      <c r="X3" s="139"/>
      <c r="Y3" s="139"/>
      <c r="Z3" s="139"/>
      <c r="AA3" s="139"/>
      <c r="AB3" s="140"/>
      <c r="AC3" s="17"/>
    </row>
    <row r="4" spans="1:29" ht="12.75" customHeight="1">
      <c r="A4" s="37" t="s">
        <v>141</v>
      </c>
      <c r="B4" s="2"/>
      <c r="C4" s="3"/>
      <c r="D4" s="4"/>
      <c r="E4" s="5"/>
      <c r="F4" s="112" t="s">
        <v>150</v>
      </c>
      <c r="G4" s="6"/>
      <c r="H4" s="8"/>
      <c r="I4" s="9"/>
      <c r="J4" s="57"/>
      <c r="K4" s="50" t="s">
        <v>146</v>
      </c>
      <c r="L4" s="41"/>
      <c r="M4" s="66" t="s">
        <v>161</v>
      </c>
      <c r="N4" s="135">
        <f>IF(AND($C$13&gt;0,$C$13&lt;=900),($C$13/33)^(0.1),IF($C$13&gt;900,1.4))</f>
        <v>1.0219686721046701</v>
      </c>
      <c r="O4" s="62"/>
      <c r="P4" s="83" t="s">
        <v>140</v>
      </c>
      <c r="Q4" s="54"/>
      <c r="R4" s="55"/>
      <c r="S4" s="55"/>
      <c r="T4" s="55"/>
      <c r="U4" s="55"/>
      <c r="V4" s="56"/>
      <c r="W4" s="171" t="s">
        <v>169</v>
      </c>
      <c r="X4" s="202" t="s">
        <v>908</v>
      </c>
      <c r="Y4" s="202" t="s">
        <v>12</v>
      </c>
      <c r="Z4" s="202" t="s">
        <v>1451</v>
      </c>
      <c r="AA4" s="202" t="s">
        <v>1452</v>
      </c>
      <c r="AB4" s="202" t="s">
        <v>1453</v>
      </c>
      <c r="AC4" s="174"/>
    </row>
    <row r="5" spans="1:29" ht="12.75" customHeight="1">
      <c r="A5" s="59" t="s">
        <v>149</v>
      </c>
      <c r="B5" s="6"/>
      <c r="C5" s="7" t="s">
        <v>142</v>
      </c>
      <c r="D5" s="11"/>
      <c r="E5" s="12"/>
      <c r="F5" s="22" t="s">
        <v>152</v>
      </c>
      <c r="G5" s="125"/>
      <c r="H5" s="60" t="s">
        <v>151</v>
      </c>
      <c r="I5" s="10"/>
      <c r="J5" s="57"/>
      <c r="K5" s="50" t="s">
        <v>147</v>
      </c>
      <c r="L5" s="58"/>
      <c r="M5" s="66" t="s">
        <v>162</v>
      </c>
      <c r="N5" s="136">
        <f>2*$C$11*$N$3*$N$4*($C$12)^(0.35)</f>
        <v>0.5109843360523351</v>
      </c>
      <c r="O5" s="52" t="s">
        <v>158</v>
      </c>
      <c r="P5" s="83" t="s">
        <v>1466</v>
      </c>
      <c r="Q5" s="40"/>
      <c r="R5" s="40"/>
      <c r="S5" s="40"/>
      <c r="T5" s="40"/>
      <c r="U5" s="40"/>
      <c r="V5" s="57"/>
      <c r="W5" s="149" t="s">
        <v>909</v>
      </c>
      <c r="X5" s="195">
        <v>20</v>
      </c>
      <c r="Y5" s="195">
        <v>12</v>
      </c>
      <c r="Z5" s="195">
        <v>0.625</v>
      </c>
      <c r="AA5" s="195">
        <v>17.1875</v>
      </c>
      <c r="AB5" s="198">
        <v>9.1875</v>
      </c>
      <c r="AC5" s="193"/>
    </row>
    <row r="6" spans="1:29" ht="12.75" customHeight="1">
      <c r="A6" s="35"/>
      <c r="B6" s="267"/>
      <c r="C6" s="267"/>
      <c r="D6" s="267"/>
      <c r="E6" s="267"/>
      <c r="F6" s="267"/>
      <c r="G6" s="276"/>
      <c r="H6" s="268"/>
      <c r="I6" s="277"/>
      <c r="J6" s="63"/>
      <c r="K6" s="50" t="s">
        <v>148</v>
      </c>
      <c r="L6" s="61"/>
      <c r="M6" s="51" t="s">
        <v>166</v>
      </c>
      <c r="N6" s="109">
        <f>56</f>
        <v>56</v>
      </c>
      <c r="O6" s="62" t="s">
        <v>144</v>
      </c>
      <c r="P6" s="137" t="s">
        <v>167</v>
      </c>
      <c r="Q6" s="54"/>
      <c r="R6" s="54"/>
      <c r="S6" s="62"/>
      <c r="T6" s="62"/>
      <c r="U6" s="62"/>
      <c r="V6" s="62"/>
      <c r="W6" s="151" t="s">
        <v>910</v>
      </c>
      <c r="X6" s="196">
        <v>20</v>
      </c>
      <c r="Y6" s="196">
        <v>12</v>
      </c>
      <c r="Z6" s="196">
        <v>0.5</v>
      </c>
      <c r="AA6" s="196">
        <v>17.75</v>
      </c>
      <c r="AB6" s="199">
        <v>9.75</v>
      </c>
      <c r="AC6" s="193"/>
    </row>
    <row r="7" spans="1:35" ht="12.75" customHeight="1">
      <c r="A7" s="33" t="s">
        <v>153</v>
      </c>
      <c r="B7" s="267"/>
      <c r="C7" s="267"/>
      <c r="D7" s="267"/>
      <c r="E7" s="267"/>
      <c r="F7" s="267"/>
      <c r="G7" s="267"/>
      <c r="H7" s="268"/>
      <c r="I7" s="269"/>
      <c r="J7" s="64"/>
      <c r="K7" s="76">
        <v>0</v>
      </c>
      <c r="L7" s="109"/>
      <c r="M7" s="61" t="s">
        <v>165</v>
      </c>
      <c r="N7" s="109">
        <f>$N$5/12*$N$6</f>
        <v>2.38459356824423</v>
      </c>
      <c r="O7" s="62" t="s">
        <v>143</v>
      </c>
      <c r="P7" s="52" t="s">
        <v>168</v>
      </c>
      <c r="Q7" s="54"/>
      <c r="R7" s="54"/>
      <c r="S7" s="62"/>
      <c r="T7" s="62"/>
      <c r="U7" s="62"/>
      <c r="V7" s="62"/>
      <c r="W7" s="151" t="s">
        <v>911</v>
      </c>
      <c r="X7" s="196">
        <v>20</v>
      </c>
      <c r="Y7" s="196">
        <v>12</v>
      </c>
      <c r="Z7" s="196">
        <v>0.375</v>
      </c>
      <c r="AA7" s="196">
        <v>18.3125</v>
      </c>
      <c r="AB7" s="199">
        <v>10.3125</v>
      </c>
      <c r="AC7" s="193"/>
      <c r="AE7" s="27"/>
      <c r="AF7" s="17"/>
      <c r="AG7" s="187"/>
      <c r="AH7" s="188"/>
      <c r="AI7" s="189"/>
    </row>
    <row r="8" spans="1:35" ht="12.75" customHeight="1">
      <c r="A8" s="32"/>
      <c r="B8" s="267"/>
      <c r="C8" s="267"/>
      <c r="D8" s="267"/>
      <c r="E8" s="267"/>
      <c r="F8" s="267"/>
      <c r="G8" s="267"/>
      <c r="H8" s="268"/>
      <c r="I8" s="278"/>
      <c r="J8" s="64"/>
      <c r="K8" s="76">
        <v>0.25</v>
      </c>
      <c r="L8" s="61"/>
      <c r="M8" s="66" t="s">
        <v>1439</v>
      </c>
      <c r="N8" s="82">
        <f>2*(SQRT(($C$26/2)^2+($C$22/2-2.25*$C$24)^2)+2.25*$C$24)</f>
        <v>9.460327480537421</v>
      </c>
      <c r="O8" s="62" t="s">
        <v>158</v>
      </c>
      <c r="P8" s="53" t="s">
        <v>1458</v>
      </c>
      <c r="Q8" s="62"/>
      <c r="R8" s="54"/>
      <c r="S8" s="62"/>
      <c r="T8" s="62"/>
      <c r="U8" s="62"/>
      <c r="V8" s="62"/>
      <c r="W8" s="151" t="s">
        <v>912</v>
      </c>
      <c r="X8" s="196">
        <v>20</v>
      </c>
      <c r="Y8" s="196">
        <v>12</v>
      </c>
      <c r="Z8" s="196">
        <v>0.3125</v>
      </c>
      <c r="AA8" s="196">
        <v>18.625</v>
      </c>
      <c r="AB8" s="199">
        <v>10.625</v>
      </c>
      <c r="AC8" s="193"/>
      <c r="AF8" s="17"/>
      <c r="AG8" s="17"/>
      <c r="AH8" s="17"/>
      <c r="AI8" s="17"/>
    </row>
    <row r="9" spans="1:35" ht="12.75" customHeight="1">
      <c r="A9" s="32"/>
      <c r="B9" s="30" t="s">
        <v>1441</v>
      </c>
      <c r="C9" s="213" t="s">
        <v>1081</v>
      </c>
      <c r="D9" s="68"/>
      <c r="E9" s="27"/>
      <c r="F9" s="27"/>
      <c r="G9" s="1"/>
      <c r="H9" s="21"/>
      <c r="I9" s="108"/>
      <c r="J9" s="64"/>
      <c r="K9" s="128">
        <v>0.5</v>
      </c>
      <c r="L9" s="58"/>
      <c r="M9" s="61" t="s">
        <v>182</v>
      </c>
      <c r="N9" s="109">
        <f>PI()*$N$5*($N$8+$N$5)</f>
        <v>16.00699308858093</v>
      </c>
      <c r="O9" s="52" t="s">
        <v>183</v>
      </c>
      <c r="P9" s="53" t="s">
        <v>184</v>
      </c>
      <c r="Q9" s="54"/>
      <c r="R9" s="62"/>
      <c r="S9" s="62"/>
      <c r="T9" s="62"/>
      <c r="U9" s="62"/>
      <c r="V9" s="62"/>
      <c r="W9" s="151" t="s">
        <v>913</v>
      </c>
      <c r="X9" s="196">
        <v>20</v>
      </c>
      <c r="Y9" s="196">
        <v>8</v>
      </c>
      <c r="Z9" s="196">
        <v>0.625</v>
      </c>
      <c r="AA9" s="196">
        <v>17.1875</v>
      </c>
      <c r="AB9" s="199">
        <v>5.1875</v>
      </c>
      <c r="AC9" s="193"/>
      <c r="AF9" s="17"/>
      <c r="AG9" s="17"/>
      <c r="AH9" s="17"/>
      <c r="AI9" s="17"/>
    </row>
    <row r="10" spans="1:35" ht="12.75" customHeight="1">
      <c r="A10" s="32"/>
      <c r="B10" s="262" t="s">
        <v>1524</v>
      </c>
      <c r="C10" s="177" t="s">
        <v>146</v>
      </c>
      <c r="D10" s="68"/>
      <c r="E10" s="263" t="s">
        <v>1525</v>
      </c>
      <c r="F10" s="27"/>
      <c r="G10" s="34"/>
      <c r="H10" s="71"/>
      <c r="I10" s="24"/>
      <c r="J10" s="64"/>
      <c r="K10" s="76">
        <v>0.75</v>
      </c>
      <c r="L10" s="58"/>
      <c r="M10" s="66" t="s">
        <v>185</v>
      </c>
      <c r="N10" s="110">
        <f>($N$9/144)*$N$6</f>
        <v>6.224941756670361</v>
      </c>
      <c r="O10" s="53" t="s">
        <v>186</v>
      </c>
      <c r="P10" s="67" t="s">
        <v>187</v>
      </c>
      <c r="Q10" s="62"/>
      <c r="R10" s="40"/>
      <c r="S10" s="55"/>
      <c r="T10" s="55"/>
      <c r="U10" s="55"/>
      <c r="V10" s="57"/>
      <c r="W10" s="151" t="s">
        <v>914</v>
      </c>
      <c r="X10" s="196">
        <v>20</v>
      </c>
      <c r="Y10" s="196">
        <v>8</v>
      </c>
      <c r="Z10" s="196">
        <v>0.5</v>
      </c>
      <c r="AA10" s="196">
        <v>17.75</v>
      </c>
      <c r="AB10" s="199">
        <v>5.75</v>
      </c>
      <c r="AC10" s="193"/>
      <c r="AF10" s="17"/>
      <c r="AG10" s="187"/>
      <c r="AH10" s="188"/>
      <c r="AI10" s="189"/>
    </row>
    <row r="11" spans="1:35" ht="12.75" customHeight="1">
      <c r="A11" s="32"/>
      <c r="B11" s="69" t="s">
        <v>1464</v>
      </c>
      <c r="C11" s="127">
        <v>0.25</v>
      </c>
      <c r="D11" s="70" t="s">
        <v>158</v>
      </c>
      <c r="E11" s="27" t="s">
        <v>1527</v>
      </c>
      <c r="F11" s="27"/>
      <c r="G11" s="34"/>
      <c r="H11" s="74"/>
      <c r="I11" s="72"/>
      <c r="J11" s="64"/>
      <c r="K11" s="129">
        <v>1</v>
      </c>
      <c r="L11" s="58"/>
      <c r="M11" s="61" t="s">
        <v>193</v>
      </c>
      <c r="N11" s="82">
        <f>2*($C$25+$C$26+PI()*2.25*($C$24+$N$5/2))</f>
        <v>30.52980010065396</v>
      </c>
      <c r="O11" s="53" t="s">
        <v>158</v>
      </c>
      <c r="P11" s="53" t="s">
        <v>1473</v>
      </c>
      <c r="Q11" s="40"/>
      <c r="R11" s="40"/>
      <c r="S11" s="55"/>
      <c r="T11" s="55"/>
      <c r="U11" s="55"/>
      <c r="V11" s="40"/>
      <c r="W11" s="151" t="s">
        <v>915</v>
      </c>
      <c r="X11" s="196">
        <v>20</v>
      </c>
      <c r="Y11" s="196">
        <v>8</v>
      </c>
      <c r="Z11" s="196">
        <v>0.375</v>
      </c>
      <c r="AA11" s="196">
        <v>18.3125</v>
      </c>
      <c r="AB11" s="199">
        <v>6.3125</v>
      </c>
      <c r="AC11" s="193"/>
      <c r="AF11" s="17"/>
      <c r="AG11" s="17"/>
      <c r="AH11" s="17"/>
      <c r="AI11" s="17"/>
    </row>
    <row r="12" spans="1:35" ht="12.75" customHeight="1">
      <c r="A12" s="32"/>
      <c r="B12" s="131" t="s">
        <v>159</v>
      </c>
      <c r="C12" s="132">
        <v>1</v>
      </c>
      <c r="D12" s="68"/>
      <c r="E12" s="265" t="s">
        <v>1532</v>
      </c>
      <c r="F12" s="27"/>
      <c r="G12" s="34"/>
      <c r="H12" s="27"/>
      <c r="I12" s="72"/>
      <c r="J12" s="64"/>
      <c r="K12" s="129">
        <v>1.25</v>
      </c>
      <c r="L12" s="58"/>
      <c r="M12" s="61" t="s">
        <v>185</v>
      </c>
      <c r="N12" s="25">
        <f>($N$11/12)*$N$7</f>
        <v>6.066763746650124</v>
      </c>
      <c r="O12" s="53" t="s">
        <v>186</v>
      </c>
      <c r="P12" s="83" t="s">
        <v>1447</v>
      </c>
      <c r="Q12" s="40"/>
      <c r="R12" s="62"/>
      <c r="S12" s="55"/>
      <c r="T12" s="55"/>
      <c r="U12" s="55"/>
      <c r="V12" s="40"/>
      <c r="W12" s="151" t="s">
        <v>916</v>
      </c>
      <c r="X12" s="196">
        <v>20</v>
      </c>
      <c r="Y12" s="196">
        <v>8</v>
      </c>
      <c r="Z12" s="196">
        <v>0.3125</v>
      </c>
      <c r="AA12" s="196">
        <v>18.625</v>
      </c>
      <c r="AB12" s="199">
        <v>6.625</v>
      </c>
      <c r="AC12" s="193"/>
      <c r="AF12" s="17"/>
      <c r="AG12" s="17"/>
      <c r="AH12" s="17"/>
      <c r="AI12" s="17"/>
    </row>
    <row r="13" spans="1:35" ht="12.75" customHeight="1">
      <c r="A13" s="32"/>
      <c r="B13" s="30" t="s">
        <v>160</v>
      </c>
      <c r="C13" s="186">
        <v>41.01</v>
      </c>
      <c r="D13" s="68" t="s">
        <v>155</v>
      </c>
      <c r="I13" s="72"/>
      <c r="J13" s="64"/>
      <c r="K13" s="129">
        <v>1.5</v>
      </c>
      <c r="L13" s="62"/>
      <c r="M13" s="61"/>
      <c r="N13" s="25"/>
      <c r="O13" s="53"/>
      <c r="P13" s="83"/>
      <c r="Q13" s="40"/>
      <c r="R13" s="62"/>
      <c r="S13" s="55"/>
      <c r="T13" s="55"/>
      <c r="U13" s="55"/>
      <c r="V13" s="57"/>
      <c r="W13" s="151" t="s">
        <v>917</v>
      </c>
      <c r="X13" s="196">
        <v>20</v>
      </c>
      <c r="Y13" s="196">
        <v>4</v>
      </c>
      <c r="Z13" s="196">
        <v>0.5</v>
      </c>
      <c r="AA13" s="196">
        <v>17.75</v>
      </c>
      <c r="AB13" s="206">
        <v>1.75</v>
      </c>
      <c r="AC13" s="193"/>
      <c r="AF13" s="17"/>
      <c r="AG13" s="187"/>
      <c r="AH13" s="188"/>
      <c r="AI13" s="189"/>
    </row>
    <row r="14" spans="1:35" ht="12.75" customHeight="1">
      <c r="A14" s="32"/>
      <c r="B14" s="27"/>
      <c r="C14" s="185"/>
      <c r="D14" s="68"/>
      <c r="E14" s="27"/>
      <c r="F14" s="27"/>
      <c r="G14" s="74"/>
      <c r="H14" s="27"/>
      <c r="I14" s="72"/>
      <c r="J14" s="64"/>
      <c r="L14" s="62"/>
      <c r="M14" s="66"/>
      <c r="N14" s="82"/>
      <c r="O14" s="67"/>
      <c r="P14" s="40" t="s">
        <v>1472</v>
      </c>
      <c r="Q14" s="62"/>
      <c r="R14" s="62"/>
      <c r="S14" s="62"/>
      <c r="T14" s="62"/>
      <c r="U14" s="62"/>
      <c r="V14" s="62"/>
      <c r="W14" s="151" t="s">
        <v>918</v>
      </c>
      <c r="X14" s="196">
        <v>20</v>
      </c>
      <c r="Y14" s="196">
        <v>4</v>
      </c>
      <c r="Z14" s="196">
        <v>0.375</v>
      </c>
      <c r="AA14" s="196">
        <v>18.3125</v>
      </c>
      <c r="AB14" s="199">
        <v>2.3125</v>
      </c>
      <c r="AC14" s="193"/>
      <c r="AF14" s="17"/>
      <c r="AG14" s="17"/>
      <c r="AH14" s="17"/>
      <c r="AI14" s="17"/>
    </row>
    <row r="15" spans="1:35" ht="12.75" customHeight="1">
      <c r="A15" s="32"/>
      <c r="E15" s="27"/>
      <c r="F15" s="27"/>
      <c r="G15" s="27"/>
      <c r="H15" s="27"/>
      <c r="I15" s="28"/>
      <c r="J15" s="64"/>
      <c r="K15" s="143"/>
      <c r="L15" s="62"/>
      <c r="M15" s="61"/>
      <c r="N15" s="82"/>
      <c r="O15" s="53"/>
      <c r="Q15" s="40"/>
      <c r="R15" s="62"/>
      <c r="S15" s="55"/>
      <c r="T15" s="55"/>
      <c r="U15" s="55"/>
      <c r="V15" s="57"/>
      <c r="W15" s="151" t="s">
        <v>919</v>
      </c>
      <c r="X15" s="196">
        <v>20</v>
      </c>
      <c r="Y15" s="196">
        <v>4</v>
      </c>
      <c r="Z15" s="196">
        <v>0.3125</v>
      </c>
      <c r="AA15" s="196">
        <v>18.625</v>
      </c>
      <c r="AB15" s="199">
        <v>2.625</v>
      </c>
      <c r="AC15" s="193"/>
      <c r="AF15" s="17"/>
      <c r="AG15" s="17"/>
      <c r="AH15" s="17"/>
      <c r="AI15" s="17"/>
    </row>
    <row r="16" spans="1:35" ht="12.75" customHeight="1">
      <c r="A16" s="32"/>
      <c r="E16" s="27"/>
      <c r="F16" s="248" t="str">
        <f>"       t="&amp;$C$24</f>
        <v>       t=0.3125</v>
      </c>
      <c r="G16" s="27"/>
      <c r="I16" s="28"/>
      <c r="J16" s="64"/>
      <c r="K16" s="76"/>
      <c r="L16" s="62"/>
      <c r="M16" s="66"/>
      <c r="N16" s="110"/>
      <c r="O16" s="53"/>
      <c r="P16" s="67"/>
      <c r="Q16" s="62"/>
      <c r="R16" s="62"/>
      <c r="S16" s="55"/>
      <c r="T16" s="55"/>
      <c r="U16" s="55"/>
      <c r="V16" s="57"/>
      <c r="W16" s="151" t="s">
        <v>920</v>
      </c>
      <c r="X16" s="196">
        <v>20</v>
      </c>
      <c r="Y16" s="196">
        <v>4</v>
      </c>
      <c r="Z16" s="196">
        <v>0.25</v>
      </c>
      <c r="AA16" s="196">
        <v>18.875</v>
      </c>
      <c r="AB16" s="199">
        <v>2.875</v>
      </c>
      <c r="AC16" s="193"/>
      <c r="AF16" s="17"/>
      <c r="AG16" s="187"/>
      <c r="AH16" s="188"/>
      <c r="AI16" s="189"/>
    </row>
    <row r="17" spans="1:35" ht="12.75" customHeight="1">
      <c r="A17" s="32"/>
      <c r="E17" s="27"/>
      <c r="F17" s="27"/>
      <c r="G17" s="255" t="str">
        <f>"            Dc="&amp;ROUND($C$36,2)</f>
        <v>            Dc=9.46</v>
      </c>
      <c r="I17" s="28"/>
      <c r="J17" s="78"/>
      <c r="K17" s="106"/>
      <c r="L17" s="73"/>
      <c r="M17" s="66"/>
      <c r="N17" s="110"/>
      <c r="O17" s="53"/>
      <c r="P17" s="67"/>
      <c r="Q17" s="62"/>
      <c r="R17" s="62"/>
      <c r="S17" s="75"/>
      <c r="T17" s="75"/>
      <c r="U17" s="75"/>
      <c r="V17" s="57"/>
      <c r="W17" s="151" t="s">
        <v>921</v>
      </c>
      <c r="X17" s="196">
        <v>18</v>
      </c>
      <c r="Y17" s="196">
        <v>6</v>
      </c>
      <c r="Z17" s="196">
        <v>0.625</v>
      </c>
      <c r="AA17" s="196">
        <v>15.1875</v>
      </c>
      <c r="AB17" s="199">
        <v>3.1875</v>
      </c>
      <c r="AC17" s="193"/>
      <c r="AE17" s="248"/>
      <c r="AF17" s="17"/>
      <c r="AG17" s="17"/>
      <c r="AH17" s="17"/>
      <c r="AI17" s="17"/>
    </row>
    <row r="18" spans="1:35" ht="12.75" customHeight="1">
      <c r="A18" s="32"/>
      <c r="E18" s="27"/>
      <c r="F18" s="27"/>
      <c r="G18" s="27"/>
      <c r="I18" s="28"/>
      <c r="J18" s="64"/>
      <c r="K18" s="134"/>
      <c r="L18" s="79"/>
      <c r="M18" s="61"/>
      <c r="N18" s="109"/>
      <c r="O18" s="53"/>
      <c r="P18" s="53"/>
      <c r="Q18" s="40"/>
      <c r="R18" s="40"/>
      <c r="S18" s="75"/>
      <c r="T18" s="75"/>
      <c r="U18" s="75"/>
      <c r="V18" s="57"/>
      <c r="W18" s="151" t="s">
        <v>922</v>
      </c>
      <c r="X18" s="196">
        <v>18</v>
      </c>
      <c r="Y18" s="196">
        <v>6</v>
      </c>
      <c r="Z18" s="196">
        <v>0.5</v>
      </c>
      <c r="AA18" s="196">
        <v>15.75</v>
      </c>
      <c r="AB18" s="199">
        <v>3.75</v>
      </c>
      <c r="AC18" s="193"/>
      <c r="AF18" s="17"/>
      <c r="AG18" s="17"/>
      <c r="AH18" s="17"/>
      <c r="AI18" s="17"/>
    </row>
    <row r="19" spans="1:35" ht="12.75" customHeight="1">
      <c r="A19" s="33" t="s">
        <v>154</v>
      </c>
      <c r="B19" s="27"/>
      <c r="C19" s="27"/>
      <c r="D19" s="27"/>
      <c r="E19" s="27"/>
      <c r="F19" s="27"/>
      <c r="G19" s="27"/>
      <c r="I19" s="28"/>
      <c r="J19" s="64"/>
      <c r="K19" s="126"/>
      <c r="L19" s="126"/>
      <c r="M19" s="61"/>
      <c r="N19" s="80"/>
      <c r="O19" s="53"/>
      <c r="P19" s="53"/>
      <c r="Q19" s="81"/>
      <c r="R19" s="81"/>
      <c r="S19" s="57"/>
      <c r="T19" s="57"/>
      <c r="U19" s="57"/>
      <c r="V19" s="81"/>
      <c r="W19" s="151" t="s">
        <v>923</v>
      </c>
      <c r="X19" s="196">
        <v>18</v>
      </c>
      <c r="Y19" s="196">
        <v>6</v>
      </c>
      <c r="Z19" s="196">
        <v>0.375</v>
      </c>
      <c r="AA19" s="196">
        <v>16.3125</v>
      </c>
      <c r="AB19" s="199">
        <v>4.3125</v>
      </c>
      <c r="AC19" s="193"/>
      <c r="AF19" s="17"/>
      <c r="AG19" s="187"/>
      <c r="AH19" s="188"/>
      <c r="AI19" s="189"/>
    </row>
    <row r="20" spans="1:29" ht="12.75" customHeight="1">
      <c r="A20" s="32"/>
      <c r="B20" s="27"/>
      <c r="C20" s="27"/>
      <c r="D20" s="27"/>
      <c r="E20" s="242" t="str">
        <f>"H="&amp;$C$22</f>
        <v>H=8</v>
      </c>
      <c r="F20" s="243"/>
      <c r="G20" s="257"/>
      <c r="H20" s="27"/>
      <c r="I20" s="28"/>
      <c r="J20" s="40"/>
      <c r="K20" s="56"/>
      <c r="L20" s="62"/>
      <c r="M20" s="61"/>
      <c r="N20" s="82"/>
      <c r="O20" s="53"/>
      <c r="P20" s="53"/>
      <c r="Q20" s="81"/>
      <c r="R20" s="81"/>
      <c r="S20" s="40"/>
      <c r="T20" s="40"/>
      <c r="U20" s="40"/>
      <c r="V20" s="17"/>
      <c r="W20" s="151" t="s">
        <v>924</v>
      </c>
      <c r="X20" s="196">
        <v>18</v>
      </c>
      <c r="Y20" s="196">
        <v>6</v>
      </c>
      <c r="Z20" s="196">
        <v>0.3125</v>
      </c>
      <c r="AA20" s="196">
        <v>16.5625</v>
      </c>
      <c r="AB20" s="199">
        <v>4.5625</v>
      </c>
      <c r="AC20" s="193"/>
    </row>
    <row r="21" spans="1:29" ht="12.75" customHeight="1">
      <c r="A21" s="158" t="str">
        <f>"Member Properties for "&amp;$C$9&amp;":"</f>
        <v>Member Properties for HSS8X6X5/16:</v>
      </c>
      <c r="B21" s="27"/>
      <c r="C21" s="27"/>
      <c r="D21" s="27"/>
      <c r="E21" s="27"/>
      <c r="F21" s="242" t="str">
        <f>"t="&amp;$C$24</f>
        <v>t=0.3125</v>
      </c>
      <c r="G21" s="248"/>
      <c r="H21" s="74"/>
      <c r="I21" s="72"/>
      <c r="J21" s="40"/>
      <c r="K21" s="83"/>
      <c r="L21" s="41"/>
      <c r="M21" s="40"/>
      <c r="N21" s="40"/>
      <c r="O21" s="53"/>
      <c r="P21" s="40"/>
      <c r="Q21" s="40"/>
      <c r="R21" s="40"/>
      <c r="S21" s="27"/>
      <c r="T21" s="27"/>
      <c r="U21" s="27"/>
      <c r="V21" s="43"/>
      <c r="W21" s="151" t="s">
        <v>925</v>
      </c>
      <c r="X21" s="196">
        <v>18</v>
      </c>
      <c r="Y21" s="196">
        <v>6</v>
      </c>
      <c r="Z21" s="196">
        <v>0.25</v>
      </c>
      <c r="AA21" s="196">
        <v>16.875</v>
      </c>
      <c r="AB21" s="199">
        <v>4.875</v>
      </c>
      <c r="AC21" s="193"/>
    </row>
    <row r="22" spans="1:29" ht="12.75" customHeight="1">
      <c r="A22" s="32"/>
      <c r="B22" s="30" t="s">
        <v>1454</v>
      </c>
      <c r="C22" s="178">
        <f>VLOOKUP($C$9,$W$5:$AB$371,2,FALSE)</f>
        <v>8</v>
      </c>
      <c r="D22" s="68" t="s">
        <v>158</v>
      </c>
      <c r="E22" s="27"/>
      <c r="F22" s="245"/>
      <c r="G22" s="27"/>
      <c r="H22" s="27"/>
      <c r="I22" s="85"/>
      <c r="J22" s="40"/>
      <c r="K22" s="83"/>
      <c r="L22" s="41"/>
      <c r="M22" s="40"/>
      <c r="N22" s="109"/>
      <c r="O22" s="53"/>
      <c r="P22" s="40"/>
      <c r="Q22" s="40"/>
      <c r="R22" s="40"/>
      <c r="S22" s="27"/>
      <c r="T22" s="27"/>
      <c r="U22" s="27"/>
      <c r="V22" s="43"/>
      <c r="W22" s="151" t="s">
        <v>926</v>
      </c>
      <c r="X22" s="196">
        <v>16</v>
      </c>
      <c r="Y22" s="196">
        <v>16</v>
      </c>
      <c r="Z22" s="196">
        <v>0.625</v>
      </c>
      <c r="AA22" s="196">
        <v>13.1875</v>
      </c>
      <c r="AB22" s="199">
        <v>13.1875</v>
      </c>
      <c r="AC22" s="193"/>
    </row>
    <row r="23" spans="1:29" ht="12.75" customHeight="1">
      <c r="A23" s="32"/>
      <c r="B23" s="30" t="s">
        <v>1455</v>
      </c>
      <c r="C23" s="180">
        <f>VLOOKUP($C$9,$W$5:$AB$371,3,FALSE)</f>
        <v>6</v>
      </c>
      <c r="D23" s="68" t="s">
        <v>158</v>
      </c>
      <c r="E23" s="27"/>
      <c r="F23" s="27"/>
      <c r="G23" s="241"/>
      <c r="H23" s="27"/>
      <c r="I23" s="85"/>
      <c r="J23" s="64"/>
      <c r="K23" s="83"/>
      <c r="L23" s="41"/>
      <c r="M23" s="40"/>
      <c r="N23" s="109"/>
      <c r="O23" s="53"/>
      <c r="P23" s="40"/>
      <c r="Q23" s="40"/>
      <c r="R23" s="40"/>
      <c r="S23" s="47"/>
      <c r="T23" s="47"/>
      <c r="U23" s="47"/>
      <c r="V23" s="43"/>
      <c r="W23" s="151" t="s">
        <v>927</v>
      </c>
      <c r="X23" s="196">
        <v>16</v>
      </c>
      <c r="Y23" s="196">
        <v>16</v>
      </c>
      <c r="Z23" s="196">
        <v>0.5</v>
      </c>
      <c r="AA23" s="196">
        <v>13.75</v>
      </c>
      <c r="AB23" s="199">
        <v>13.75</v>
      </c>
      <c r="AC23" s="193"/>
    </row>
    <row r="24" spans="1:29" ht="12.75" customHeight="1">
      <c r="A24" s="32"/>
      <c r="B24" s="30" t="s">
        <v>1468</v>
      </c>
      <c r="C24" s="208">
        <f>VLOOKUP($C$9,$W$5:$AB$371,4,FALSE)</f>
        <v>0.3125</v>
      </c>
      <c r="D24" s="68" t="s">
        <v>158</v>
      </c>
      <c r="E24" s="246"/>
      <c r="F24" s="251" t="str">
        <f>"B="&amp;$C$23</f>
        <v>B=6</v>
      </c>
      <c r="G24" s="241"/>
      <c r="H24" s="27"/>
      <c r="I24" s="85"/>
      <c r="J24" s="64"/>
      <c r="K24" s="83"/>
      <c r="L24" s="41"/>
      <c r="M24" s="40"/>
      <c r="N24" s="109"/>
      <c r="O24" s="53"/>
      <c r="P24" s="40"/>
      <c r="Q24" s="40"/>
      <c r="R24" s="40"/>
      <c r="S24" s="47"/>
      <c r="T24" s="47"/>
      <c r="U24" s="47"/>
      <c r="V24" s="43"/>
      <c r="W24" s="151" t="s">
        <v>928</v>
      </c>
      <c r="X24" s="196">
        <v>16</v>
      </c>
      <c r="Y24" s="196">
        <v>16</v>
      </c>
      <c r="Z24" s="196">
        <v>0.375</v>
      </c>
      <c r="AA24" s="196">
        <v>14.3125</v>
      </c>
      <c r="AB24" s="199">
        <v>14.3125</v>
      </c>
      <c r="AC24" s="193"/>
    </row>
    <row r="25" spans="1:29" ht="12.75" customHeight="1">
      <c r="A25" s="183"/>
      <c r="B25" s="43" t="s">
        <v>1456</v>
      </c>
      <c r="C25" s="208">
        <f>VLOOKUP($C$9,$W$5:$AB$371,5,FALSE)</f>
        <v>6.625</v>
      </c>
      <c r="D25" s="68" t="s">
        <v>158</v>
      </c>
      <c r="E25" s="27"/>
      <c r="F25" s="27"/>
      <c r="G25" s="252"/>
      <c r="H25" s="27"/>
      <c r="I25" s="85"/>
      <c r="J25" s="64"/>
      <c r="K25" s="83"/>
      <c r="L25" s="41"/>
      <c r="M25" s="40"/>
      <c r="N25" s="40"/>
      <c r="O25" s="53"/>
      <c r="P25" s="40"/>
      <c r="Q25" s="40"/>
      <c r="R25" s="40"/>
      <c r="S25" s="27"/>
      <c r="T25" s="27"/>
      <c r="U25" s="27"/>
      <c r="V25" s="43"/>
      <c r="W25" s="151" t="s">
        <v>929</v>
      </c>
      <c r="X25" s="196">
        <v>16</v>
      </c>
      <c r="Y25" s="196">
        <v>16</v>
      </c>
      <c r="Z25" s="196">
        <v>0.3125</v>
      </c>
      <c r="AA25" s="196">
        <v>14.625</v>
      </c>
      <c r="AB25" s="199">
        <v>14.625</v>
      </c>
      <c r="AC25" s="193"/>
    </row>
    <row r="26" spans="1:29" s="120" customFormat="1" ht="12.75" customHeight="1">
      <c r="A26" s="32"/>
      <c r="B26" s="43" t="s">
        <v>1457</v>
      </c>
      <c r="C26" s="201">
        <f>VLOOKUP($C$9,$W$5:$AB$371,6,FALSE)</f>
        <v>4.625</v>
      </c>
      <c r="D26" s="68" t="s">
        <v>158</v>
      </c>
      <c r="E26" s="184"/>
      <c r="F26" s="184"/>
      <c r="G26" s="184"/>
      <c r="H26" s="184"/>
      <c r="I26" s="123"/>
      <c r="J26" s="114"/>
      <c r="K26" s="115"/>
      <c r="L26" s="116"/>
      <c r="M26" s="114"/>
      <c r="N26" s="114"/>
      <c r="O26" s="117"/>
      <c r="P26" s="114"/>
      <c r="Q26" s="114"/>
      <c r="R26" s="114"/>
      <c r="S26" s="118"/>
      <c r="T26" s="118"/>
      <c r="U26" s="118"/>
      <c r="V26" s="119"/>
      <c r="W26" s="151" t="s">
        <v>930</v>
      </c>
      <c r="X26" s="196">
        <v>16</v>
      </c>
      <c r="Y26" s="196">
        <v>12</v>
      </c>
      <c r="Z26" s="196">
        <v>0.625</v>
      </c>
      <c r="AA26" s="196">
        <v>13.1875</v>
      </c>
      <c r="AB26" s="199">
        <v>9.1875</v>
      </c>
      <c r="AC26" s="193"/>
    </row>
    <row r="27" spans="1:29" ht="12.75" customHeight="1">
      <c r="A27" s="32"/>
      <c r="H27" s="27"/>
      <c r="I27" s="28"/>
      <c r="J27" s="40" t="s">
        <v>142</v>
      </c>
      <c r="K27" s="90"/>
      <c r="L27" s="41"/>
      <c r="M27" s="40"/>
      <c r="N27" s="40"/>
      <c r="O27" s="53"/>
      <c r="P27" s="40"/>
      <c r="Q27" s="40"/>
      <c r="R27" s="40"/>
      <c r="S27" s="91"/>
      <c r="T27" s="91"/>
      <c r="U27" s="91"/>
      <c r="V27" s="43"/>
      <c r="W27" s="151" t="s">
        <v>931</v>
      </c>
      <c r="X27" s="196">
        <v>16</v>
      </c>
      <c r="Y27" s="196">
        <v>12</v>
      </c>
      <c r="Z27" s="196">
        <v>0.5</v>
      </c>
      <c r="AA27" s="196">
        <v>13.75</v>
      </c>
      <c r="AB27" s="199">
        <v>9.75</v>
      </c>
      <c r="AC27" s="193"/>
    </row>
    <row r="28" spans="1:29" ht="12.75" customHeight="1">
      <c r="A28" s="158" t="s">
        <v>191</v>
      </c>
      <c r="B28" s="27"/>
      <c r="C28" s="27"/>
      <c r="D28" s="27"/>
      <c r="E28" s="27"/>
      <c r="F28" s="27"/>
      <c r="G28" s="27"/>
      <c r="H28" s="27"/>
      <c r="I28" s="92"/>
      <c r="J28" s="64"/>
      <c r="K28" s="93"/>
      <c r="L28" s="61"/>
      <c r="M28" s="82"/>
      <c r="N28" s="53"/>
      <c r="O28" s="53"/>
      <c r="P28" s="40"/>
      <c r="Q28" s="40"/>
      <c r="R28" s="40"/>
      <c r="S28" s="57"/>
      <c r="T28" s="57"/>
      <c r="U28" s="57"/>
      <c r="V28" s="43"/>
      <c r="W28" s="151" t="s">
        <v>932</v>
      </c>
      <c r="X28" s="196">
        <v>16</v>
      </c>
      <c r="Y28" s="196">
        <v>12</v>
      </c>
      <c r="Z28" s="196">
        <v>0.375</v>
      </c>
      <c r="AA28" s="196">
        <v>14.3125</v>
      </c>
      <c r="AB28" s="199">
        <v>10.3125</v>
      </c>
      <c r="AC28" s="193"/>
    </row>
    <row r="29" spans="1:29" ht="12.75" customHeight="1">
      <c r="A29" s="32"/>
      <c r="B29" s="84" t="s">
        <v>164</v>
      </c>
      <c r="C29" s="154">
        <f>$N$3</f>
        <v>1</v>
      </c>
      <c r="D29" s="89"/>
      <c r="E29" s="264" t="s">
        <v>1526</v>
      </c>
      <c r="F29" s="27"/>
      <c r="G29" s="77"/>
      <c r="H29" s="27"/>
      <c r="I29" s="28"/>
      <c r="J29" s="40"/>
      <c r="K29" s="94"/>
      <c r="L29" s="61"/>
      <c r="M29" s="82"/>
      <c r="N29" s="53"/>
      <c r="O29" s="53"/>
      <c r="P29" s="40"/>
      <c r="Q29" s="40"/>
      <c r="R29" s="40"/>
      <c r="S29" s="27"/>
      <c r="T29" s="27"/>
      <c r="U29" s="27"/>
      <c r="V29" s="43"/>
      <c r="W29" s="151" t="s">
        <v>933</v>
      </c>
      <c r="X29" s="196">
        <v>16</v>
      </c>
      <c r="Y29" s="196">
        <v>12</v>
      </c>
      <c r="Z29" s="196">
        <v>0.3125</v>
      </c>
      <c r="AA29" s="196">
        <v>14.625</v>
      </c>
      <c r="AB29" s="199">
        <v>10.625</v>
      </c>
      <c r="AC29" s="193"/>
    </row>
    <row r="30" spans="1:29" ht="12.75" customHeight="1">
      <c r="A30" s="32"/>
      <c r="B30" s="88" t="s">
        <v>4</v>
      </c>
      <c r="C30" s="155">
        <f>$N$4</f>
        <v>1.0219686721046701</v>
      </c>
      <c r="D30" s="70"/>
      <c r="E30" s="104" t="s">
        <v>140</v>
      </c>
      <c r="F30" s="27"/>
      <c r="G30" s="77"/>
      <c r="H30" s="27"/>
      <c r="I30" s="28"/>
      <c r="J30" s="64"/>
      <c r="K30" s="95"/>
      <c r="L30" s="61"/>
      <c r="M30" s="82"/>
      <c r="N30" s="53"/>
      <c r="O30" s="53"/>
      <c r="P30" s="40"/>
      <c r="Q30" s="40"/>
      <c r="R30" s="40"/>
      <c r="S30" s="91"/>
      <c r="T30" s="91"/>
      <c r="U30" s="91"/>
      <c r="V30" s="43"/>
      <c r="W30" s="151" t="s">
        <v>934</v>
      </c>
      <c r="X30" s="196">
        <v>16</v>
      </c>
      <c r="Y30" s="196">
        <v>8</v>
      </c>
      <c r="Z30" s="196">
        <v>0.3125</v>
      </c>
      <c r="AA30" s="196">
        <v>13.1875</v>
      </c>
      <c r="AB30" s="199">
        <v>5.1875</v>
      </c>
      <c r="AC30" s="193"/>
    </row>
    <row r="31" spans="1:29" ht="12.75" customHeight="1">
      <c r="A31" s="32"/>
      <c r="B31" s="88" t="s">
        <v>5</v>
      </c>
      <c r="C31" s="156">
        <f>$N$5</f>
        <v>0.5109843360523351</v>
      </c>
      <c r="D31" s="70" t="s">
        <v>158</v>
      </c>
      <c r="E31" s="104" t="s">
        <v>1465</v>
      </c>
      <c r="F31" s="77"/>
      <c r="G31" s="77"/>
      <c r="H31" s="27"/>
      <c r="I31" s="28"/>
      <c r="J31" s="64"/>
      <c r="K31" s="53"/>
      <c r="L31" s="96"/>
      <c r="M31" s="82"/>
      <c r="N31" s="53"/>
      <c r="O31" s="53"/>
      <c r="P31" s="40"/>
      <c r="Q31" s="40"/>
      <c r="R31" s="40"/>
      <c r="S31" s="91"/>
      <c r="T31" s="91"/>
      <c r="U31" s="91"/>
      <c r="V31" s="43"/>
      <c r="W31" s="151" t="s">
        <v>935</v>
      </c>
      <c r="X31" s="196">
        <v>16</v>
      </c>
      <c r="Y31" s="196">
        <v>8</v>
      </c>
      <c r="Z31" s="196">
        <v>0.5</v>
      </c>
      <c r="AA31" s="196">
        <v>13.75</v>
      </c>
      <c r="AB31" s="199">
        <v>5.75</v>
      </c>
      <c r="AC31" s="175"/>
    </row>
    <row r="32" spans="1:29" ht="12.75" customHeight="1">
      <c r="A32" s="121"/>
      <c r="B32" s="146" t="s">
        <v>6</v>
      </c>
      <c r="C32" s="86">
        <f>$N$6</f>
        <v>56</v>
      </c>
      <c r="D32" s="70" t="s">
        <v>144</v>
      </c>
      <c r="E32" s="147" t="s">
        <v>8</v>
      </c>
      <c r="F32" s="77"/>
      <c r="G32" s="122"/>
      <c r="H32" s="74"/>
      <c r="I32" s="92"/>
      <c r="J32" s="64"/>
      <c r="K32" s="83"/>
      <c r="L32" s="97"/>
      <c r="M32" s="82"/>
      <c r="N32" s="53"/>
      <c r="O32" s="53"/>
      <c r="P32" s="40"/>
      <c r="Q32" s="40"/>
      <c r="R32" s="40"/>
      <c r="S32" s="27"/>
      <c r="T32" s="27"/>
      <c r="U32" s="27"/>
      <c r="V32" s="43"/>
      <c r="W32" s="151" t="s">
        <v>936</v>
      </c>
      <c r="X32" s="196">
        <v>16</v>
      </c>
      <c r="Y32" s="196">
        <v>8</v>
      </c>
      <c r="Z32" s="196">
        <v>0.375</v>
      </c>
      <c r="AA32" s="196">
        <v>14.3125</v>
      </c>
      <c r="AB32" s="199">
        <v>6.3125</v>
      </c>
      <c r="AC32" s="193"/>
    </row>
    <row r="33" spans="1:29" ht="12.75" customHeight="1">
      <c r="A33" s="32"/>
      <c r="B33" s="88" t="s">
        <v>7</v>
      </c>
      <c r="C33" s="157">
        <f>$N$7</f>
        <v>2.38459356824423</v>
      </c>
      <c r="D33" s="70" t="s">
        <v>143</v>
      </c>
      <c r="E33" s="148" t="s">
        <v>9</v>
      </c>
      <c r="F33" s="77"/>
      <c r="G33" s="27"/>
      <c r="H33" s="74"/>
      <c r="I33" s="28"/>
      <c r="J33" s="64"/>
      <c r="K33" s="83"/>
      <c r="L33" s="97"/>
      <c r="M33" s="82"/>
      <c r="N33" s="53"/>
      <c r="O33" s="53"/>
      <c r="P33" s="40"/>
      <c r="Q33" s="40"/>
      <c r="R33" s="40"/>
      <c r="S33" s="47"/>
      <c r="T33" s="47"/>
      <c r="U33" s="47"/>
      <c r="V33" s="43"/>
      <c r="W33" s="151" t="s">
        <v>937</v>
      </c>
      <c r="X33" s="196">
        <v>16</v>
      </c>
      <c r="Y33" s="196">
        <v>8</v>
      </c>
      <c r="Z33" s="196">
        <v>0.3125</v>
      </c>
      <c r="AA33" s="196">
        <v>14.625</v>
      </c>
      <c r="AB33" s="199">
        <v>6.625</v>
      </c>
      <c r="AC33" s="193"/>
    </row>
    <row r="34" spans="1:29" ht="12.75" customHeight="1">
      <c r="A34" s="32"/>
      <c r="B34" s="27"/>
      <c r="C34" s="27"/>
      <c r="D34" s="68"/>
      <c r="E34" s="27"/>
      <c r="F34" s="122"/>
      <c r="G34" s="27"/>
      <c r="H34" s="74"/>
      <c r="I34" s="92"/>
      <c r="J34" s="27"/>
      <c r="K34" s="93"/>
      <c r="L34" s="61"/>
      <c r="M34" s="25"/>
      <c r="N34" s="99"/>
      <c r="O34" s="53"/>
      <c r="P34" s="40"/>
      <c r="Q34" s="40"/>
      <c r="R34" s="40"/>
      <c r="S34" s="27"/>
      <c r="T34" s="27"/>
      <c r="U34" s="27"/>
      <c r="V34" s="43"/>
      <c r="W34" s="151" t="s">
        <v>938</v>
      </c>
      <c r="X34" s="196">
        <v>16</v>
      </c>
      <c r="Y34" s="196">
        <v>8</v>
      </c>
      <c r="Z34" s="196">
        <v>0.25</v>
      </c>
      <c r="AA34" s="196">
        <v>14.875</v>
      </c>
      <c r="AB34" s="199">
        <v>6.875</v>
      </c>
      <c r="AC34" s="193"/>
    </row>
    <row r="35" spans="1:29" ht="12.75" customHeight="1">
      <c r="A35" s="158" t="s">
        <v>1</v>
      </c>
      <c r="B35" s="30"/>
      <c r="C35" s="82"/>
      <c r="D35" s="68"/>
      <c r="E35" s="87"/>
      <c r="F35" s="27"/>
      <c r="G35" s="27"/>
      <c r="H35" s="122"/>
      <c r="I35" s="23"/>
      <c r="J35" s="40"/>
      <c r="K35" s="83"/>
      <c r="L35" s="61"/>
      <c r="M35" s="25"/>
      <c r="N35" s="99"/>
      <c r="O35" s="53"/>
      <c r="P35" s="40"/>
      <c r="Q35" s="40"/>
      <c r="R35" s="40"/>
      <c r="S35" s="91"/>
      <c r="T35" s="91"/>
      <c r="U35" s="91"/>
      <c r="V35" s="43"/>
      <c r="W35" s="151" t="s">
        <v>939</v>
      </c>
      <c r="X35" s="196">
        <v>16</v>
      </c>
      <c r="Y35" s="196">
        <v>4</v>
      </c>
      <c r="Z35" s="196">
        <v>0.625</v>
      </c>
      <c r="AA35" s="196">
        <v>13.1875</v>
      </c>
      <c r="AB35" s="206">
        <v>1.1875</v>
      </c>
      <c r="AC35" s="193"/>
    </row>
    <row r="36" spans="1:29" ht="12.75" customHeight="1">
      <c r="A36" s="32"/>
      <c r="B36" s="30" t="s">
        <v>10</v>
      </c>
      <c r="C36" s="178">
        <f>$N$8</f>
        <v>9.460327480537421</v>
      </c>
      <c r="D36" s="68" t="s">
        <v>158</v>
      </c>
      <c r="E36" s="104" t="s">
        <v>1535</v>
      </c>
      <c r="F36" s="27"/>
      <c r="G36" s="27"/>
      <c r="H36" s="27"/>
      <c r="I36" s="24"/>
      <c r="J36" s="40"/>
      <c r="K36" s="103"/>
      <c r="L36" s="61"/>
      <c r="M36" s="82"/>
      <c r="N36" s="53"/>
      <c r="O36" s="53"/>
      <c r="P36" s="40"/>
      <c r="Q36" s="40"/>
      <c r="R36" s="40"/>
      <c r="S36" s="47"/>
      <c r="T36" s="47"/>
      <c r="U36" s="47"/>
      <c r="V36" s="43"/>
      <c r="W36" s="151" t="s">
        <v>940</v>
      </c>
      <c r="X36" s="196">
        <v>16</v>
      </c>
      <c r="Y36" s="196">
        <v>4</v>
      </c>
      <c r="Z36" s="196">
        <v>0.5</v>
      </c>
      <c r="AA36" s="196">
        <v>13.75</v>
      </c>
      <c r="AB36" s="206">
        <v>1.75</v>
      </c>
      <c r="AC36" s="193"/>
    </row>
    <row r="37" spans="1:29" ht="12.75" customHeight="1">
      <c r="A37" s="32"/>
      <c r="B37" s="88" t="s">
        <v>181</v>
      </c>
      <c r="C37" s="86">
        <f>$N$9</f>
        <v>16.00699308858093</v>
      </c>
      <c r="D37" s="113" t="s">
        <v>183</v>
      </c>
      <c r="E37" s="87" t="s">
        <v>189</v>
      </c>
      <c r="F37" s="27"/>
      <c r="G37" s="27"/>
      <c r="H37" s="74"/>
      <c r="I37" s="28"/>
      <c r="J37" s="40"/>
      <c r="K37" s="40"/>
      <c r="L37" s="61"/>
      <c r="M37" s="82"/>
      <c r="N37" s="53"/>
      <c r="O37" s="53"/>
      <c r="P37" s="40"/>
      <c r="Q37" s="40"/>
      <c r="R37" s="40"/>
      <c r="S37" s="27"/>
      <c r="T37" s="27"/>
      <c r="U37" s="27"/>
      <c r="V37" s="43"/>
      <c r="W37" s="151" t="s">
        <v>941</v>
      </c>
      <c r="X37" s="196">
        <v>16</v>
      </c>
      <c r="Y37" s="196">
        <v>4</v>
      </c>
      <c r="Z37" s="196">
        <v>0.375</v>
      </c>
      <c r="AA37" s="196">
        <v>14.3125</v>
      </c>
      <c r="AB37" s="199">
        <v>2.3125</v>
      </c>
      <c r="AC37" s="193"/>
    </row>
    <row r="38" spans="1:29" ht="12.75" customHeight="1">
      <c r="A38" s="32"/>
      <c r="B38" s="88" t="s">
        <v>188</v>
      </c>
      <c r="C38" s="157">
        <f>$N$10</f>
        <v>6.224941756670361</v>
      </c>
      <c r="D38" s="89" t="s">
        <v>186</v>
      </c>
      <c r="E38" s="87" t="s">
        <v>190</v>
      </c>
      <c r="F38" s="27"/>
      <c r="G38" s="27"/>
      <c r="H38" s="27"/>
      <c r="I38" s="28"/>
      <c r="J38" s="104"/>
      <c r="K38" s="40"/>
      <c r="L38" s="61"/>
      <c r="M38" s="25"/>
      <c r="N38" s="99"/>
      <c r="O38" s="53"/>
      <c r="P38" s="40"/>
      <c r="Q38" s="40"/>
      <c r="R38" s="40"/>
      <c r="S38" s="91"/>
      <c r="T38" s="91"/>
      <c r="U38" s="91"/>
      <c r="V38" s="43"/>
      <c r="W38" s="151" t="s">
        <v>942</v>
      </c>
      <c r="X38" s="196">
        <v>16</v>
      </c>
      <c r="Y38" s="196">
        <v>4</v>
      </c>
      <c r="Z38" s="196">
        <v>0.3125</v>
      </c>
      <c r="AA38" s="196">
        <v>14.625</v>
      </c>
      <c r="AB38" s="199">
        <v>2.625</v>
      </c>
      <c r="AC38" s="193"/>
    </row>
    <row r="39" spans="1:29" ht="12.75" customHeight="1">
      <c r="A39" s="29"/>
      <c r="B39" s="30"/>
      <c r="C39" s="133"/>
      <c r="D39" s="89"/>
      <c r="E39" s="26"/>
      <c r="F39" s="27"/>
      <c r="G39" s="27"/>
      <c r="H39" s="27"/>
      <c r="I39" s="28"/>
      <c r="J39" s="26"/>
      <c r="K39" s="40"/>
      <c r="L39" s="61"/>
      <c r="M39" s="25"/>
      <c r="N39" s="99"/>
      <c r="O39" s="53"/>
      <c r="P39" s="40"/>
      <c r="Q39" s="40"/>
      <c r="R39" s="40"/>
      <c r="S39" s="47"/>
      <c r="T39" s="47"/>
      <c r="U39" s="47"/>
      <c r="V39" s="43"/>
      <c r="W39" s="151" t="s">
        <v>943</v>
      </c>
      <c r="X39" s="196">
        <v>16</v>
      </c>
      <c r="Y39" s="196">
        <v>4</v>
      </c>
      <c r="Z39" s="196">
        <v>0.25</v>
      </c>
      <c r="AA39" s="196">
        <v>14.875</v>
      </c>
      <c r="AB39" s="199">
        <v>2.875</v>
      </c>
      <c r="AC39" s="193"/>
    </row>
    <row r="40" spans="1:29" ht="12.75" customHeight="1">
      <c r="A40" s="158" t="s">
        <v>192</v>
      </c>
      <c r="B40" s="100"/>
      <c r="C40" s="80"/>
      <c r="D40" s="89"/>
      <c r="E40" s="87" t="s">
        <v>0</v>
      </c>
      <c r="F40" s="101"/>
      <c r="G40" s="27"/>
      <c r="H40" s="27"/>
      <c r="I40" s="28"/>
      <c r="J40" s="104"/>
      <c r="K40" s="105"/>
      <c r="L40" s="41"/>
      <c r="M40" s="40"/>
      <c r="N40" s="106"/>
      <c r="O40" s="40"/>
      <c r="P40" s="40"/>
      <c r="Q40" s="40"/>
      <c r="R40" s="40"/>
      <c r="S40" s="91"/>
      <c r="T40" s="91"/>
      <c r="U40" s="91"/>
      <c r="V40" s="43"/>
      <c r="W40" s="151" t="s">
        <v>944</v>
      </c>
      <c r="X40" s="196">
        <v>14</v>
      </c>
      <c r="Y40" s="196">
        <v>4</v>
      </c>
      <c r="Z40" s="196">
        <v>0.1875</v>
      </c>
      <c r="AA40" s="196">
        <v>15.1875</v>
      </c>
      <c r="AB40" s="199">
        <v>3.1875</v>
      </c>
      <c r="AC40" s="193"/>
    </row>
    <row r="41" spans="1:29" ht="12.75" customHeight="1">
      <c r="A41" s="32"/>
      <c r="B41" s="30" t="s">
        <v>1446</v>
      </c>
      <c r="C41" s="178">
        <f>$N$11</f>
        <v>30.52980010065396</v>
      </c>
      <c r="D41" s="70" t="s">
        <v>158</v>
      </c>
      <c r="E41" s="87" t="s">
        <v>1474</v>
      </c>
      <c r="F41" s="31"/>
      <c r="G41" s="27"/>
      <c r="H41" s="74"/>
      <c r="I41" s="28"/>
      <c r="J41" s="104"/>
      <c r="K41" s="105"/>
      <c r="L41" s="41"/>
      <c r="M41" s="40"/>
      <c r="N41" s="106"/>
      <c r="O41" s="40"/>
      <c r="P41" s="40"/>
      <c r="Q41" s="40"/>
      <c r="R41" s="40"/>
      <c r="S41" s="27"/>
      <c r="T41" s="27"/>
      <c r="U41" s="27"/>
      <c r="V41" s="43"/>
      <c r="W41" s="151" t="s">
        <v>945</v>
      </c>
      <c r="X41" s="196">
        <v>14</v>
      </c>
      <c r="Y41" s="196">
        <v>14</v>
      </c>
      <c r="Z41" s="196">
        <v>0.625</v>
      </c>
      <c r="AA41" s="196">
        <v>11.1875</v>
      </c>
      <c r="AB41" s="199">
        <v>11.1875</v>
      </c>
      <c r="AC41" s="193"/>
    </row>
    <row r="42" spans="1:29" ht="12.75" customHeight="1">
      <c r="A42" s="32"/>
      <c r="B42" s="88" t="s">
        <v>188</v>
      </c>
      <c r="C42" s="182">
        <f>$N$12</f>
        <v>6.066763746650124</v>
      </c>
      <c r="D42" s="89" t="s">
        <v>186</v>
      </c>
      <c r="E42" s="104" t="s">
        <v>1447</v>
      </c>
      <c r="F42" s="27"/>
      <c r="G42" s="101"/>
      <c r="H42" s="27"/>
      <c r="I42" s="28"/>
      <c r="J42" s="104"/>
      <c r="K42" s="105"/>
      <c r="L42" s="41"/>
      <c r="M42" s="40"/>
      <c r="N42" s="106"/>
      <c r="O42" s="40"/>
      <c r="P42" s="40"/>
      <c r="Q42" s="40"/>
      <c r="R42" s="40"/>
      <c r="S42" s="47"/>
      <c r="T42" s="47"/>
      <c r="U42" s="47"/>
      <c r="V42" s="43"/>
      <c r="W42" s="151" t="s">
        <v>946</v>
      </c>
      <c r="X42" s="196">
        <v>14</v>
      </c>
      <c r="Y42" s="196">
        <v>14</v>
      </c>
      <c r="Z42" s="196">
        <v>0.5</v>
      </c>
      <c r="AA42" s="196">
        <v>11.75</v>
      </c>
      <c r="AB42" s="199">
        <v>11.75</v>
      </c>
      <c r="AC42" s="193"/>
    </row>
    <row r="43" spans="1:29" ht="12.75" customHeight="1">
      <c r="A43" s="32"/>
      <c r="B43" s="27"/>
      <c r="C43" s="27"/>
      <c r="D43" s="27"/>
      <c r="E43" s="27"/>
      <c r="F43" s="27"/>
      <c r="G43" s="27"/>
      <c r="H43" s="27"/>
      <c r="I43" s="28"/>
      <c r="J43" s="104"/>
      <c r="K43" s="40"/>
      <c r="L43" s="40"/>
      <c r="M43" s="57"/>
      <c r="N43" s="57"/>
      <c r="O43" s="57"/>
      <c r="P43" s="40"/>
      <c r="Q43" s="40"/>
      <c r="R43" s="40"/>
      <c r="S43" s="27"/>
      <c r="T43" s="27"/>
      <c r="U43" s="27"/>
      <c r="V43" s="43"/>
      <c r="W43" s="151" t="s">
        <v>947</v>
      </c>
      <c r="X43" s="196">
        <v>14</v>
      </c>
      <c r="Y43" s="196">
        <v>14</v>
      </c>
      <c r="Z43" s="196">
        <v>0.375</v>
      </c>
      <c r="AA43" s="196">
        <v>12.3125</v>
      </c>
      <c r="AB43" s="199">
        <v>12.3125</v>
      </c>
      <c r="AC43" s="193"/>
    </row>
    <row r="44" spans="1:29" ht="12.75" customHeight="1">
      <c r="A44" s="32"/>
      <c r="B44" s="27"/>
      <c r="C44" s="27"/>
      <c r="D44" s="27"/>
      <c r="E44" s="27" t="s">
        <v>1472</v>
      </c>
      <c r="F44" s="27"/>
      <c r="G44" s="27"/>
      <c r="H44" s="27"/>
      <c r="I44" s="28"/>
      <c r="J44" s="104"/>
      <c r="K44" s="40"/>
      <c r="L44" s="40"/>
      <c r="M44" s="25"/>
      <c r="N44" s="83"/>
      <c r="O44" s="57"/>
      <c r="P44" s="40"/>
      <c r="Q44" s="40"/>
      <c r="R44" s="40"/>
      <c r="S44" s="91"/>
      <c r="T44" s="91"/>
      <c r="U44" s="91"/>
      <c r="V44" s="43"/>
      <c r="W44" s="151" t="s">
        <v>948</v>
      </c>
      <c r="X44" s="196">
        <v>14</v>
      </c>
      <c r="Y44" s="196">
        <v>14</v>
      </c>
      <c r="Z44" s="196">
        <v>0.3125</v>
      </c>
      <c r="AA44" s="196">
        <v>12.625</v>
      </c>
      <c r="AB44" s="199">
        <v>12.625</v>
      </c>
      <c r="AC44" s="193"/>
    </row>
    <row r="45" spans="1:29" ht="12.75" customHeight="1">
      <c r="A45" s="32"/>
      <c r="B45" s="27"/>
      <c r="C45" s="27"/>
      <c r="D45" s="27"/>
      <c r="E45" s="27"/>
      <c r="F45" s="27"/>
      <c r="G45" s="27"/>
      <c r="H45" s="98"/>
      <c r="I45" s="28"/>
      <c r="J45" s="104"/>
      <c r="K45" s="40"/>
      <c r="L45" s="40"/>
      <c r="M45" s="25"/>
      <c r="N45" s="83"/>
      <c r="O45" s="57"/>
      <c r="P45" s="40"/>
      <c r="Q45" s="40"/>
      <c r="R45" s="40"/>
      <c r="S45" s="27"/>
      <c r="T45" s="27"/>
      <c r="U45" s="27"/>
      <c r="V45" s="43"/>
      <c r="W45" s="151" t="s">
        <v>949</v>
      </c>
      <c r="X45" s="196">
        <v>14</v>
      </c>
      <c r="Y45" s="196">
        <v>10</v>
      </c>
      <c r="Z45" s="196">
        <v>0.625</v>
      </c>
      <c r="AA45" s="196">
        <v>11.1875</v>
      </c>
      <c r="AB45" s="199">
        <v>7.1875</v>
      </c>
      <c r="AC45" s="193"/>
    </row>
    <row r="46" spans="1:29" ht="12.75" customHeight="1">
      <c r="A46" s="32"/>
      <c r="B46" s="27"/>
      <c r="C46" s="27"/>
      <c r="D46" s="27"/>
      <c r="E46" s="27"/>
      <c r="F46" s="27"/>
      <c r="G46" s="27"/>
      <c r="H46" s="102"/>
      <c r="I46" s="28"/>
      <c r="J46" s="104"/>
      <c r="K46" s="40"/>
      <c r="L46" s="40"/>
      <c r="M46" s="25"/>
      <c r="N46" s="83"/>
      <c r="O46" s="57"/>
      <c r="P46" s="40"/>
      <c r="Q46" s="40"/>
      <c r="R46" s="40"/>
      <c r="S46" s="91"/>
      <c r="T46" s="91"/>
      <c r="U46" s="91"/>
      <c r="V46" s="43"/>
      <c r="W46" s="151" t="s">
        <v>950</v>
      </c>
      <c r="X46" s="196">
        <v>14</v>
      </c>
      <c r="Y46" s="196">
        <v>10</v>
      </c>
      <c r="Z46" s="196">
        <v>0.5</v>
      </c>
      <c r="AA46" s="196">
        <v>11.75</v>
      </c>
      <c r="AB46" s="199">
        <v>7.75</v>
      </c>
      <c r="AC46" s="193"/>
    </row>
    <row r="47" spans="1:29" ht="12.75" customHeight="1">
      <c r="A47" s="33" t="s">
        <v>1537</v>
      </c>
      <c r="B47" s="267"/>
      <c r="C47" s="267"/>
      <c r="D47" s="267"/>
      <c r="E47" s="267"/>
      <c r="F47" s="267"/>
      <c r="G47" s="267"/>
      <c r="H47" s="267"/>
      <c r="I47" s="269"/>
      <c r="J47" s="107"/>
      <c r="K47" s="40"/>
      <c r="L47" s="40"/>
      <c r="M47" s="25"/>
      <c r="N47" s="83"/>
      <c r="O47" s="57"/>
      <c r="P47" s="40"/>
      <c r="Q47" s="40"/>
      <c r="R47" s="40"/>
      <c r="S47" s="27"/>
      <c r="T47" s="27"/>
      <c r="U47" s="27"/>
      <c r="V47" s="43"/>
      <c r="W47" s="151" t="s">
        <v>951</v>
      </c>
      <c r="X47" s="196">
        <v>14</v>
      </c>
      <c r="Y47" s="196">
        <v>10</v>
      </c>
      <c r="Z47" s="196">
        <v>0.375</v>
      </c>
      <c r="AA47" s="196">
        <v>12.3125</v>
      </c>
      <c r="AB47" s="199">
        <v>8.3125</v>
      </c>
      <c r="AC47" s="193"/>
    </row>
    <row r="48" spans="1:29" ht="12.75" customHeight="1">
      <c r="A48" s="274"/>
      <c r="B48" s="267"/>
      <c r="C48" s="267"/>
      <c r="D48" s="267"/>
      <c r="E48" s="267"/>
      <c r="F48" s="267"/>
      <c r="G48" s="267"/>
      <c r="H48" s="267"/>
      <c r="I48" s="269"/>
      <c r="J48" s="107"/>
      <c r="K48" s="40"/>
      <c r="L48" s="40"/>
      <c r="M48" s="25"/>
      <c r="N48" s="83"/>
      <c r="O48" s="57"/>
      <c r="P48" s="40"/>
      <c r="Q48" s="40"/>
      <c r="R48" s="40"/>
      <c r="S48" s="27"/>
      <c r="T48" s="27"/>
      <c r="U48" s="27"/>
      <c r="V48" s="43"/>
      <c r="W48" s="151" t="s">
        <v>952</v>
      </c>
      <c r="X48" s="196">
        <v>14</v>
      </c>
      <c r="Y48" s="196">
        <v>10</v>
      </c>
      <c r="Z48" s="196">
        <v>0.3125</v>
      </c>
      <c r="AA48" s="196">
        <v>12.5625</v>
      </c>
      <c r="AB48" s="199">
        <v>8.5625</v>
      </c>
      <c r="AC48" s="193"/>
    </row>
    <row r="49" spans="1:29" ht="12.75" customHeight="1">
      <c r="A49" s="274"/>
      <c r="B49" s="267"/>
      <c r="C49" s="267"/>
      <c r="D49" s="267"/>
      <c r="E49" s="267"/>
      <c r="F49" s="267"/>
      <c r="G49" s="267"/>
      <c r="H49" s="267"/>
      <c r="I49" s="269"/>
      <c r="J49" s="107"/>
      <c r="K49" s="40"/>
      <c r="L49" s="40"/>
      <c r="M49" s="25"/>
      <c r="N49" s="83"/>
      <c r="O49" s="57"/>
      <c r="P49" s="40"/>
      <c r="Q49" s="40"/>
      <c r="R49" s="40"/>
      <c r="S49" s="91"/>
      <c r="T49" s="91"/>
      <c r="U49" s="91"/>
      <c r="V49" s="43"/>
      <c r="W49" s="151" t="s">
        <v>953</v>
      </c>
      <c r="X49" s="196">
        <v>14</v>
      </c>
      <c r="Y49" s="196">
        <v>10</v>
      </c>
      <c r="Z49" s="196">
        <v>0.25</v>
      </c>
      <c r="AA49" s="196">
        <v>12.875</v>
      </c>
      <c r="AB49" s="199">
        <v>8.875</v>
      </c>
      <c r="AC49" s="193"/>
    </row>
    <row r="50" spans="1:29" ht="12.75" customHeight="1">
      <c r="A50" s="274"/>
      <c r="B50" s="267"/>
      <c r="C50" s="267"/>
      <c r="D50" s="267"/>
      <c r="E50" s="267"/>
      <c r="F50" s="267"/>
      <c r="G50" s="267"/>
      <c r="H50" s="267"/>
      <c r="I50" s="269"/>
      <c r="J50" s="65"/>
      <c r="K50" s="40"/>
      <c r="L50" s="40"/>
      <c r="M50" s="25"/>
      <c r="N50" s="83"/>
      <c r="O50" s="57"/>
      <c r="P50" s="40"/>
      <c r="Q50" s="40"/>
      <c r="R50" s="40"/>
      <c r="S50" s="27"/>
      <c r="T50" s="27"/>
      <c r="U50" s="27"/>
      <c r="V50" s="43"/>
      <c r="W50" s="151" t="s">
        <v>954</v>
      </c>
      <c r="X50" s="196">
        <v>14</v>
      </c>
      <c r="Y50" s="196">
        <v>10</v>
      </c>
      <c r="Z50" s="196">
        <v>0.625</v>
      </c>
      <c r="AA50" s="196">
        <v>11.1875</v>
      </c>
      <c r="AB50" s="199">
        <v>3.1875</v>
      </c>
      <c r="AC50" s="193"/>
    </row>
    <row r="51" spans="1:29" ht="12.75" customHeight="1">
      <c r="A51" s="274"/>
      <c r="B51" s="267"/>
      <c r="C51" s="267"/>
      <c r="D51" s="267"/>
      <c r="E51" s="267"/>
      <c r="F51" s="267"/>
      <c r="G51" s="267"/>
      <c r="H51" s="267"/>
      <c r="I51" s="269"/>
      <c r="J51" s="65"/>
      <c r="K51" s="40"/>
      <c r="L51" s="40"/>
      <c r="M51" s="25"/>
      <c r="N51" s="83"/>
      <c r="O51" s="57"/>
      <c r="P51" s="40"/>
      <c r="Q51" s="40"/>
      <c r="R51" s="40"/>
      <c r="S51" s="91"/>
      <c r="T51" s="91"/>
      <c r="U51" s="91"/>
      <c r="V51" s="43"/>
      <c r="W51" s="151" t="s">
        <v>955</v>
      </c>
      <c r="X51" s="196">
        <v>14</v>
      </c>
      <c r="Y51" s="196">
        <v>6</v>
      </c>
      <c r="Z51" s="196">
        <v>0.5</v>
      </c>
      <c r="AA51" s="196">
        <v>11.75</v>
      </c>
      <c r="AB51" s="199">
        <v>3.75</v>
      </c>
      <c r="AC51" s="193"/>
    </row>
    <row r="52" spans="1:29" ht="12.75" customHeight="1">
      <c r="A52" s="274"/>
      <c r="B52" s="267"/>
      <c r="C52" s="267"/>
      <c r="D52" s="267"/>
      <c r="E52" s="267"/>
      <c r="F52" s="267"/>
      <c r="G52" s="267"/>
      <c r="H52" s="267"/>
      <c r="I52" s="269"/>
      <c r="J52" s="65"/>
      <c r="K52" s="40"/>
      <c r="L52" s="40"/>
      <c r="M52" s="25"/>
      <c r="N52" s="83"/>
      <c r="O52" s="57"/>
      <c r="P52" s="40"/>
      <c r="Q52" s="40"/>
      <c r="R52" s="40"/>
      <c r="S52" s="27"/>
      <c r="T52" s="27"/>
      <c r="U52" s="27"/>
      <c r="V52" s="43"/>
      <c r="W52" s="151" t="s">
        <v>956</v>
      </c>
      <c r="X52" s="196">
        <v>14</v>
      </c>
      <c r="Y52" s="196">
        <v>6</v>
      </c>
      <c r="Z52" s="196">
        <v>0.375</v>
      </c>
      <c r="AA52" s="196">
        <v>12.3125</v>
      </c>
      <c r="AB52" s="199">
        <v>4.3125</v>
      </c>
      <c r="AC52" s="175"/>
    </row>
    <row r="53" spans="1:29" ht="12.75" customHeight="1">
      <c r="A53" s="274"/>
      <c r="B53" s="267"/>
      <c r="C53" s="267"/>
      <c r="D53" s="267"/>
      <c r="E53" s="267"/>
      <c r="F53" s="267"/>
      <c r="G53" s="267"/>
      <c r="H53" s="267"/>
      <c r="I53" s="269"/>
      <c r="J53" s="65"/>
      <c r="K53" s="40"/>
      <c r="L53" s="40"/>
      <c r="M53" s="25"/>
      <c r="N53" s="83"/>
      <c r="O53" s="57"/>
      <c r="P53" s="40"/>
      <c r="Q53" s="40"/>
      <c r="R53" s="40"/>
      <c r="S53" s="91"/>
      <c r="T53" s="91"/>
      <c r="U53" s="91"/>
      <c r="V53" s="43"/>
      <c r="W53" s="151" t="s">
        <v>957</v>
      </c>
      <c r="X53" s="196">
        <v>14</v>
      </c>
      <c r="Y53" s="196">
        <v>6</v>
      </c>
      <c r="Z53" s="196">
        <v>0.3125</v>
      </c>
      <c r="AA53" s="196">
        <v>12.5625</v>
      </c>
      <c r="AB53" s="199">
        <v>4.5625</v>
      </c>
      <c r="AC53" s="175"/>
    </row>
    <row r="54" spans="1:29" ht="12.75" customHeight="1">
      <c r="A54" s="274"/>
      <c r="B54" s="267"/>
      <c r="C54" s="267"/>
      <c r="D54" s="267"/>
      <c r="E54" s="267"/>
      <c r="F54" s="267"/>
      <c r="G54" s="267"/>
      <c r="H54" s="267"/>
      <c r="I54" s="269"/>
      <c r="J54" s="40"/>
      <c r="K54" s="105"/>
      <c r="L54" s="105"/>
      <c r="M54" s="25"/>
      <c r="N54" s="83"/>
      <c r="O54" s="57"/>
      <c r="P54" s="40"/>
      <c r="Q54" s="40"/>
      <c r="R54" s="40"/>
      <c r="S54" s="27"/>
      <c r="T54" s="27"/>
      <c r="U54" s="27"/>
      <c r="V54" s="43"/>
      <c r="W54" s="151" t="s">
        <v>958</v>
      </c>
      <c r="X54" s="196">
        <v>14</v>
      </c>
      <c r="Y54" s="196">
        <v>6</v>
      </c>
      <c r="Z54" s="196">
        <v>0.25</v>
      </c>
      <c r="AA54" s="196">
        <v>12.875</v>
      </c>
      <c r="AB54" s="199">
        <v>4.875</v>
      </c>
      <c r="AC54" s="193"/>
    </row>
    <row r="55" spans="1:29" ht="12.75" customHeight="1">
      <c r="A55" s="274"/>
      <c r="B55" s="267"/>
      <c r="C55" s="267"/>
      <c r="D55" s="267"/>
      <c r="E55" s="267"/>
      <c r="F55" s="267"/>
      <c r="G55" s="267"/>
      <c r="H55" s="267"/>
      <c r="I55" s="269"/>
      <c r="J55" s="40"/>
      <c r="K55" s="105"/>
      <c r="L55" s="57"/>
      <c r="M55" s="40"/>
      <c r="N55" s="40"/>
      <c r="O55" s="53"/>
      <c r="P55" s="40"/>
      <c r="Q55" s="40"/>
      <c r="R55" s="40"/>
      <c r="S55" s="91"/>
      <c r="T55" s="91"/>
      <c r="U55" s="91"/>
      <c r="V55" s="43"/>
      <c r="W55" s="151" t="s">
        <v>959</v>
      </c>
      <c r="X55" s="196">
        <v>14</v>
      </c>
      <c r="Y55" s="196">
        <v>6</v>
      </c>
      <c r="Z55" s="196">
        <v>0.1875</v>
      </c>
      <c r="AA55" s="196">
        <v>13.1875</v>
      </c>
      <c r="AB55" s="199">
        <v>5.1875</v>
      </c>
      <c r="AC55" s="193"/>
    </row>
    <row r="56" spans="1:29" ht="12.75">
      <c r="A56" s="274"/>
      <c r="B56" s="267"/>
      <c r="C56" s="267"/>
      <c r="D56" s="267"/>
      <c r="E56" s="267"/>
      <c r="F56" s="267"/>
      <c r="G56" s="267"/>
      <c r="H56" s="267"/>
      <c r="I56" s="269"/>
      <c r="W56" s="151" t="s">
        <v>960</v>
      </c>
      <c r="X56" s="196">
        <v>14</v>
      </c>
      <c r="Y56" s="196">
        <v>4</v>
      </c>
      <c r="Z56" s="196">
        <v>0.625</v>
      </c>
      <c r="AA56" s="196">
        <v>11.25</v>
      </c>
      <c r="AB56" s="206">
        <v>1.1875</v>
      </c>
      <c r="AC56" s="193"/>
    </row>
    <row r="57" spans="1:29" ht="12.75">
      <c r="A57" s="275"/>
      <c r="B57" s="272"/>
      <c r="C57" s="272"/>
      <c r="D57" s="272"/>
      <c r="E57" s="272"/>
      <c r="F57" s="272"/>
      <c r="G57" s="272"/>
      <c r="H57" s="272"/>
      <c r="I57" s="273"/>
      <c r="W57" s="151" t="s">
        <v>961</v>
      </c>
      <c r="X57" s="196">
        <v>14</v>
      </c>
      <c r="Y57" s="196">
        <v>4</v>
      </c>
      <c r="Z57" s="196">
        <v>0.5</v>
      </c>
      <c r="AA57" s="196">
        <v>11.75</v>
      </c>
      <c r="AB57" s="206">
        <v>1.75</v>
      </c>
      <c r="AC57" s="193"/>
    </row>
    <row r="58" spans="23:29" ht="12.75">
      <c r="W58" s="151" t="s">
        <v>962</v>
      </c>
      <c r="X58" s="196">
        <v>14</v>
      </c>
      <c r="Y58" s="196">
        <v>4</v>
      </c>
      <c r="Z58" s="196">
        <v>0.375</v>
      </c>
      <c r="AA58" s="196">
        <v>12.25</v>
      </c>
      <c r="AB58" s="199">
        <v>2.25</v>
      </c>
      <c r="AC58" s="193"/>
    </row>
    <row r="59" spans="23:29" ht="12.75">
      <c r="W59" s="151" t="s">
        <v>963</v>
      </c>
      <c r="X59" s="196">
        <v>14</v>
      </c>
      <c r="Y59" s="196">
        <v>4</v>
      </c>
      <c r="Z59" s="196">
        <v>0.3125</v>
      </c>
      <c r="AA59" s="196">
        <v>12.625</v>
      </c>
      <c r="AB59" s="199">
        <v>2.625</v>
      </c>
      <c r="AC59" s="193"/>
    </row>
    <row r="60" spans="23:29" ht="12.75">
      <c r="W60" s="151" t="s">
        <v>964</v>
      </c>
      <c r="X60" s="196">
        <v>14</v>
      </c>
      <c r="Y60" s="196">
        <v>4</v>
      </c>
      <c r="Z60" s="196">
        <v>0.25</v>
      </c>
      <c r="AA60" s="196">
        <v>12.875</v>
      </c>
      <c r="AB60" s="199">
        <v>2.875</v>
      </c>
      <c r="AC60" s="193"/>
    </row>
    <row r="61" spans="23:29" ht="12.75">
      <c r="W61" s="151" t="s">
        <v>965</v>
      </c>
      <c r="X61" s="196">
        <v>14</v>
      </c>
      <c r="Y61" s="196">
        <v>4</v>
      </c>
      <c r="Z61" s="196">
        <v>0.1875</v>
      </c>
      <c r="AA61" s="196">
        <v>13.125</v>
      </c>
      <c r="AB61" s="199">
        <v>3.125</v>
      </c>
      <c r="AC61" s="193"/>
    </row>
    <row r="62" spans="23:29" ht="12.75">
      <c r="W62" s="151" t="s">
        <v>966</v>
      </c>
      <c r="X62" s="196">
        <v>12</v>
      </c>
      <c r="Y62" s="196">
        <v>12</v>
      </c>
      <c r="Z62" s="196">
        <v>0.625</v>
      </c>
      <c r="AA62" s="196">
        <v>9.1875</v>
      </c>
      <c r="AB62" s="199">
        <v>9.1875</v>
      </c>
      <c r="AC62" s="193"/>
    </row>
    <row r="63" spans="23:29" ht="12.75">
      <c r="W63" s="151" t="s">
        <v>967</v>
      </c>
      <c r="X63" s="196">
        <v>12</v>
      </c>
      <c r="Y63" s="196">
        <v>12</v>
      </c>
      <c r="Z63" s="196">
        <v>0.5</v>
      </c>
      <c r="AA63" s="196">
        <v>9.75</v>
      </c>
      <c r="AB63" s="199">
        <v>9.75</v>
      </c>
      <c r="AC63" s="193"/>
    </row>
    <row r="64" spans="23:29" ht="12.75">
      <c r="W64" s="151" t="s">
        <v>968</v>
      </c>
      <c r="X64" s="196">
        <v>12</v>
      </c>
      <c r="Y64" s="196">
        <v>12</v>
      </c>
      <c r="Z64" s="196">
        <v>0.375</v>
      </c>
      <c r="AA64" s="196">
        <v>10.3125</v>
      </c>
      <c r="AB64" s="199">
        <v>10.3125</v>
      </c>
      <c r="AC64" s="175"/>
    </row>
    <row r="65" spans="23:29" ht="12.75">
      <c r="W65" s="151" t="s">
        <v>969</v>
      </c>
      <c r="X65" s="196">
        <v>12</v>
      </c>
      <c r="Y65" s="196">
        <v>12</v>
      </c>
      <c r="Z65" s="196">
        <v>0.3125</v>
      </c>
      <c r="AA65" s="196">
        <v>10.625</v>
      </c>
      <c r="AB65" s="199">
        <v>10.625</v>
      </c>
      <c r="AC65" s="175"/>
    </row>
    <row r="66" spans="23:29" ht="12.75">
      <c r="W66" s="151" t="s">
        <v>970</v>
      </c>
      <c r="X66" s="196">
        <v>12</v>
      </c>
      <c r="Y66" s="196">
        <v>12</v>
      </c>
      <c r="Z66" s="196">
        <v>0.25</v>
      </c>
      <c r="AA66" s="196">
        <v>10.875</v>
      </c>
      <c r="AB66" s="199">
        <v>10.875</v>
      </c>
      <c r="AC66" s="175"/>
    </row>
    <row r="67" spans="23:29" ht="12.75">
      <c r="W67" s="151" t="s">
        <v>971</v>
      </c>
      <c r="X67" s="196">
        <v>12</v>
      </c>
      <c r="Y67" s="196">
        <v>12</v>
      </c>
      <c r="Z67" s="196">
        <v>0.1875</v>
      </c>
      <c r="AA67" s="196">
        <v>11.1875</v>
      </c>
      <c r="AB67" s="199">
        <v>11.1875</v>
      </c>
      <c r="AC67" s="193"/>
    </row>
    <row r="68" spans="23:29" ht="12.75">
      <c r="W68" s="151" t="s">
        <v>972</v>
      </c>
      <c r="X68" s="196">
        <v>12</v>
      </c>
      <c r="Y68" s="196">
        <v>10</v>
      </c>
      <c r="Z68" s="196">
        <v>0.5</v>
      </c>
      <c r="AA68" s="196">
        <v>9.75</v>
      </c>
      <c r="AB68" s="199">
        <v>7.75</v>
      </c>
      <c r="AC68" s="193"/>
    </row>
    <row r="69" spans="23:29" ht="12.75">
      <c r="W69" s="151" t="s">
        <v>973</v>
      </c>
      <c r="X69" s="196">
        <v>12</v>
      </c>
      <c r="Y69" s="196">
        <v>10</v>
      </c>
      <c r="Z69" s="196">
        <v>0.375</v>
      </c>
      <c r="AA69" s="196">
        <v>10.3125</v>
      </c>
      <c r="AB69" s="199">
        <v>8.3125</v>
      </c>
      <c r="AC69" s="193"/>
    </row>
    <row r="70" spans="23:29" ht="12.75">
      <c r="W70" s="151" t="s">
        <v>974</v>
      </c>
      <c r="X70" s="196">
        <v>12</v>
      </c>
      <c r="Y70" s="196">
        <v>10</v>
      </c>
      <c r="Z70" s="196">
        <v>0.3125</v>
      </c>
      <c r="AA70" s="196">
        <v>10.5625</v>
      </c>
      <c r="AB70" s="199">
        <v>8.5625</v>
      </c>
      <c r="AC70" s="193"/>
    </row>
    <row r="71" spans="23:29" ht="12.75">
      <c r="W71" s="151" t="s">
        <v>975</v>
      </c>
      <c r="X71" s="196">
        <v>12</v>
      </c>
      <c r="Y71" s="196">
        <v>10</v>
      </c>
      <c r="Z71" s="196">
        <v>0.25</v>
      </c>
      <c r="AA71" s="196">
        <v>10.875</v>
      </c>
      <c r="AB71" s="199">
        <v>8.875</v>
      </c>
      <c r="AC71" s="193"/>
    </row>
    <row r="72" spans="23:29" ht="12.75">
      <c r="W72" s="151" t="s">
        <v>976</v>
      </c>
      <c r="X72" s="196">
        <v>12</v>
      </c>
      <c r="Y72" s="196">
        <v>8</v>
      </c>
      <c r="Z72" s="196">
        <v>0.625</v>
      </c>
      <c r="AA72" s="196">
        <v>9.1875</v>
      </c>
      <c r="AB72" s="199">
        <v>5.1875</v>
      </c>
      <c r="AC72" s="193"/>
    </row>
    <row r="73" spans="23:29" ht="12.75">
      <c r="W73" s="151" t="s">
        <v>977</v>
      </c>
      <c r="X73" s="196">
        <v>12</v>
      </c>
      <c r="Y73" s="196">
        <v>8</v>
      </c>
      <c r="Z73" s="196">
        <v>0.5</v>
      </c>
      <c r="AA73" s="196">
        <v>9.75</v>
      </c>
      <c r="AB73" s="199">
        <v>5.75</v>
      </c>
      <c r="AC73" s="193"/>
    </row>
    <row r="74" spans="23:29" ht="12.75">
      <c r="W74" s="151" t="s">
        <v>978</v>
      </c>
      <c r="X74" s="196">
        <v>12</v>
      </c>
      <c r="Y74" s="196">
        <v>8</v>
      </c>
      <c r="Z74" s="196">
        <v>0.375</v>
      </c>
      <c r="AA74" s="196">
        <v>10.3125</v>
      </c>
      <c r="AB74" s="199">
        <v>6.3125</v>
      </c>
      <c r="AC74" s="193"/>
    </row>
    <row r="75" spans="23:29" ht="12.75">
      <c r="W75" s="151" t="s">
        <v>979</v>
      </c>
      <c r="X75" s="196">
        <v>12</v>
      </c>
      <c r="Y75" s="196">
        <v>8</v>
      </c>
      <c r="Z75" s="196">
        <v>0.3125</v>
      </c>
      <c r="AA75" s="196">
        <v>10.5625</v>
      </c>
      <c r="AB75" s="199">
        <v>6.5625</v>
      </c>
      <c r="AC75" s="193"/>
    </row>
    <row r="76" spans="23:29" ht="12.75">
      <c r="W76" s="151" t="s">
        <v>980</v>
      </c>
      <c r="X76" s="196">
        <v>12</v>
      </c>
      <c r="Y76" s="196">
        <v>8</v>
      </c>
      <c r="Z76" s="196">
        <v>0.25</v>
      </c>
      <c r="AA76" s="196">
        <v>10.875</v>
      </c>
      <c r="AB76" s="199">
        <v>6.875</v>
      </c>
      <c r="AC76" s="193"/>
    </row>
    <row r="77" spans="23:29" ht="12.75">
      <c r="W77" s="151" t="s">
        <v>981</v>
      </c>
      <c r="X77" s="196">
        <v>12</v>
      </c>
      <c r="Y77" s="196">
        <v>8</v>
      </c>
      <c r="Z77" s="196">
        <v>0.1878</v>
      </c>
      <c r="AA77" s="196">
        <v>11.125</v>
      </c>
      <c r="AB77" s="199">
        <v>7.125</v>
      </c>
      <c r="AC77" s="193"/>
    </row>
    <row r="78" spans="23:29" ht="12.75">
      <c r="W78" s="151" t="s">
        <v>982</v>
      </c>
      <c r="X78" s="196">
        <v>12</v>
      </c>
      <c r="Y78" s="196">
        <v>6</v>
      </c>
      <c r="Z78" s="196">
        <v>0.625</v>
      </c>
      <c r="AA78" s="196">
        <v>9.1875</v>
      </c>
      <c r="AB78" s="199">
        <v>3.1875</v>
      </c>
      <c r="AC78" s="175"/>
    </row>
    <row r="79" spans="23:29" ht="12.75">
      <c r="W79" s="151" t="s">
        <v>983</v>
      </c>
      <c r="X79" s="196">
        <v>12</v>
      </c>
      <c r="Y79" s="196">
        <v>6</v>
      </c>
      <c r="Z79" s="196">
        <v>0.5</v>
      </c>
      <c r="AA79" s="196">
        <v>9.75</v>
      </c>
      <c r="AB79" s="199">
        <v>3.75</v>
      </c>
      <c r="AC79" s="175"/>
    </row>
    <row r="80" spans="23:29" ht="12.75">
      <c r="W80" s="151" t="s">
        <v>984</v>
      </c>
      <c r="X80" s="196">
        <v>12</v>
      </c>
      <c r="Y80" s="196">
        <v>6</v>
      </c>
      <c r="Z80" s="196">
        <v>0.375</v>
      </c>
      <c r="AA80" s="196">
        <v>10.3125</v>
      </c>
      <c r="AB80" s="199">
        <v>4.3125</v>
      </c>
      <c r="AC80" s="175"/>
    </row>
    <row r="81" spans="23:29" ht="12.75">
      <c r="W81" s="151" t="s">
        <v>985</v>
      </c>
      <c r="X81" s="196">
        <v>12</v>
      </c>
      <c r="Y81" s="196">
        <v>6</v>
      </c>
      <c r="Z81" s="196">
        <v>0.3125</v>
      </c>
      <c r="AA81" s="196">
        <v>10.5625</v>
      </c>
      <c r="AB81" s="199">
        <v>4.5625</v>
      </c>
      <c r="AC81" s="175"/>
    </row>
    <row r="82" spans="23:29" ht="12.75">
      <c r="W82" s="151" t="s">
        <v>986</v>
      </c>
      <c r="X82" s="196">
        <v>12</v>
      </c>
      <c r="Y82" s="196">
        <v>6</v>
      </c>
      <c r="Z82" s="196">
        <v>0.25</v>
      </c>
      <c r="AA82" s="196">
        <v>10.875</v>
      </c>
      <c r="AB82" s="199">
        <v>4.875</v>
      </c>
      <c r="AC82" s="175"/>
    </row>
    <row r="83" spans="23:29" ht="12.75">
      <c r="W83" s="151" t="s">
        <v>987</v>
      </c>
      <c r="X83" s="196">
        <v>12</v>
      </c>
      <c r="Y83" s="196">
        <v>6</v>
      </c>
      <c r="Z83" s="196">
        <v>0.1875</v>
      </c>
      <c r="AA83" s="196">
        <v>11.1875</v>
      </c>
      <c r="AB83" s="199">
        <v>5.1875</v>
      </c>
      <c r="AC83" s="193"/>
    </row>
    <row r="84" spans="23:29" ht="12.75">
      <c r="W84" s="151" t="s">
        <v>988</v>
      </c>
      <c r="X84" s="196">
        <v>12</v>
      </c>
      <c r="Y84" s="196">
        <v>4</v>
      </c>
      <c r="Z84" s="196">
        <v>0.625</v>
      </c>
      <c r="AA84" s="196">
        <v>9.1875</v>
      </c>
      <c r="AB84" s="206">
        <v>1.1875</v>
      </c>
      <c r="AC84" s="193"/>
    </row>
    <row r="85" spans="23:29" ht="12.75">
      <c r="W85" s="151" t="s">
        <v>989</v>
      </c>
      <c r="X85" s="196">
        <v>12</v>
      </c>
      <c r="Y85" s="196">
        <v>4</v>
      </c>
      <c r="Z85" s="196">
        <v>0.5</v>
      </c>
      <c r="AA85" s="196">
        <v>9.75</v>
      </c>
      <c r="AB85" s="206">
        <v>1.75</v>
      </c>
      <c r="AC85" s="193"/>
    </row>
    <row r="86" spans="23:29" ht="12.75">
      <c r="W86" s="151" t="s">
        <v>990</v>
      </c>
      <c r="X86" s="196">
        <v>12</v>
      </c>
      <c r="Y86" s="196">
        <v>4</v>
      </c>
      <c r="Z86" s="196">
        <v>0.375</v>
      </c>
      <c r="AA86" s="196">
        <v>10.3125</v>
      </c>
      <c r="AB86" s="199">
        <v>2.3125</v>
      </c>
      <c r="AC86" s="193"/>
    </row>
    <row r="87" spans="23:29" ht="12.75">
      <c r="W87" s="151" t="s">
        <v>991</v>
      </c>
      <c r="X87" s="196">
        <v>12</v>
      </c>
      <c r="Y87" s="196">
        <v>4</v>
      </c>
      <c r="Z87" s="196">
        <v>0.3125</v>
      </c>
      <c r="AA87" s="196">
        <v>10.625</v>
      </c>
      <c r="AB87" s="199">
        <v>2.625</v>
      </c>
      <c r="AC87" s="193"/>
    </row>
    <row r="88" spans="23:29" ht="12.75">
      <c r="W88" s="151" t="s">
        <v>992</v>
      </c>
      <c r="X88" s="196">
        <v>12</v>
      </c>
      <c r="Y88" s="196">
        <v>4</v>
      </c>
      <c r="Z88" s="196">
        <v>0.25</v>
      </c>
      <c r="AA88" s="196">
        <v>10.875</v>
      </c>
      <c r="AB88" s="199">
        <v>2.875</v>
      </c>
      <c r="AC88" s="193"/>
    </row>
    <row r="89" spans="23:29" ht="12.75">
      <c r="W89" s="151" t="s">
        <v>993</v>
      </c>
      <c r="X89" s="196">
        <v>12</v>
      </c>
      <c r="Y89" s="196">
        <v>4</v>
      </c>
      <c r="Z89" s="196">
        <v>0.1875</v>
      </c>
      <c r="AA89" s="196">
        <v>11.1875</v>
      </c>
      <c r="AB89" s="199">
        <v>3.1875</v>
      </c>
      <c r="AC89" s="193"/>
    </row>
    <row r="90" spans="23:29" ht="12.75">
      <c r="W90" s="151" t="s">
        <v>994</v>
      </c>
      <c r="X90" s="196">
        <v>12</v>
      </c>
      <c r="Y90" s="196">
        <v>3.5</v>
      </c>
      <c r="Z90" s="196">
        <v>0.375</v>
      </c>
      <c r="AA90" s="196">
        <v>10.3125</v>
      </c>
      <c r="AB90" s="206">
        <v>1.8125</v>
      </c>
      <c r="AC90" s="193"/>
    </row>
    <row r="91" spans="23:29" ht="12.75">
      <c r="W91" s="151" t="s">
        <v>995</v>
      </c>
      <c r="X91" s="196">
        <v>12</v>
      </c>
      <c r="Y91" s="196">
        <v>3.5</v>
      </c>
      <c r="Z91" s="196">
        <v>0.3125</v>
      </c>
      <c r="AA91" s="196">
        <v>10.625</v>
      </c>
      <c r="AB91" s="206">
        <v>2.09375</v>
      </c>
      <c r="AC91" s="193"/>
    </row>
    <row r="92" spans="23:29" ht="12.75">
      <c r="W92" s="151" t="s">
        <v>996</v>
      </c>
      <c r="X92" s="196">
        <v>12</v>
      </c>
      <c r="Y92" s="196">
        <v>3</v>
      </c>
      <c r="Z92" s="196">
        <v>0.3125</v>
      </c>
      <c r="AA92" s="196">
        <v>10.625</v>
      </c>
      <c r="AB92" s="206">
        <v>1.59375</v>
      </c>
      <c r="AC92" s="193"/>
    </row>
    <row r="93" spans="23:29" ht="12.75">
      <c r="W93" s="151" t="s">
        <v>997</v>
      </c>
      <c r="X93" s="196">
        <v>12</v>
      </c>
      <c r="Y93" s="196">
        <v>3</v>
      </c>
      <c r="Z93" s="196">
        <v>0.25</v>
      </c>
      <c r="AA93" s="196">
        <v>10.875</v>
      </c>
      <c r="AB93" s="206">
        <v>1.875</v>
      </c>
      <c r="AC93" s="193"/>
    </row>
    <row r="94" spans="23:29" ht="12.75">
      <c r="W94" s="151" t="s">
        <v>998</v>
      </c>
      <c r="X94" s="196">
        <v>12</v>
      </c>
      <c r="Y94" s="196">
        <v>3</v>
      </c>
      <c r="Z94" s="196">
        <v>0.1875</v>
      </c>
      <c r="AA94" s="196">
        <v>11.1875</v>
      </c>
      <c r="AB94" s="199">
        <v>2.1875</v>
      </c>
      <c r="AC94" s="175"/>
    </row>
    <row r="95" spans="23:29" ht="12.75">
      <c r="W95" s="151" t="s">
        <v>999</v>
      </c>
      <c r="X95" s="196">
        <v>12</v>
      </c>
      <c r="Y95" s="196">
        <v>2</v>
      </c>
      <c r="Z95" s="196">
        <v>0.3125</v>
      </c>
      <c r="AA95" s="196">
        <v>10.625</v>
      </c>
      <c r="AB95" s="206">
        <v>0.59375</v>
      </c>
      <c r="AC95" s="193"/>
    </row>
    <row r="96" spans="23:29" ht="12.75">
      <c r="W96" s="151" t="s">
        <v>1000</v>
      </c>
      <c r="X96" s="196">
        <v>12</v>
      </c>
      <c r="Y96" s="196">
        <v>2</v>
      </c>
      <c r="Z96" s="196">
        <v>0.25</v>
      </c>
      <c r="AA96" s="196">
        <v>10.875</v>
      </c>
      <c r="AB96" s="206">
        <v>0.875</v>
      </c>
      <c r="AC96" s="175"/>
    </row>
    <row r="97" spans="23:29" ht="12.75">
      <c r="W97" s="151" t="s">
        <v>1001</v>
      </c>
      <c r="X97" s="196">
        <v>12</v>
      </c>
      <c r="Y97" s="196">
        <v>2</v>
      </c>
      <c r="Z97" s="196">
        <v>0.1875</v>
      </c>
      <c r="AA97" s="196">
        <v>11.1875</v>
      </c>
      <c r="AB97" s="206">
        <v>1.15625</v>
      </c>
      <c r="AC97" s="175"/>
    </row>
    <row r="98" spans="23:29" ht="12.75">
      <c r="W98" s="151" t="s">
        <v>1002</v>
      </c>
      <c r="X98" s="196">
        <v>10</v>
      </c>
      <c r="Y98" s="196">
        <v>10</v>
      </c>
      <c r="Z98" s="196">
        <v>0.625</v>
      </c>
      <c r="AA98" s="196">
        <v>7.1875</v>
      </c>
      <c r="AB98" s="199">
        <v>7.1875</v>
      </c>
      <c r="AC98" s="175"/>
    </row>
    <row r="99" spans="23:29" ht="12.75">
      <c r="W99" s="151" t="s">
        <v>1003</v>
      </c>
      <c r="X99" s="196">
        <v>10</v>
      </c>
      <c r="Y99" s="196">
        <v>10</v>
      </c>
      <c r="Z99" s="196">
        <v>0.5</v>
      </c>
      <c r="AA99" s="196">
        <v>7.75</v>
      </c>
      <c r="AB99" s="199">
        <v>7.75</v>
      </c>
      <c r="AC99" s="175"/>
    </row>
    <row r="100" spans="23:29" ht="12.75">
      <c r="W100" s="151" t="s">
        <v>1004</v>
      </c>
      <c r="X100" s="196">
        <v>10</v>
      </c>
      <c r="Y100" s="196">
        <v>10</v>
      </c>
      <c r="Z100" s="196">
        <v>0.375</v>
      </c>
      <c r="AA100" s="196">
        <v>8.3125</v>
      </c>
      <c r="AB100" s="199">
        <v>8.3125</v>
      </c>
      <c r="AC100" s="193"/>
    </row>
    <row r="101" spans="23:29" ht="12.75">
      <c r="W101" s="151" t="s">
        <v>1005</v>
      </c>
      <c r="X101" s="196">
        <v>10</v>
      </c>
      <c r="Y101" s="196">
        <v>10</v>
      </c>
      <c r="Z101" s="196">
        <v>0.3125</v>
      </c>
      <c r="AA101" s="196">
        <v>8.625</v>
      </c>
      <c r="AB101" s="199">
        <v>8.625</v>
      </c>
      <c r="AC101" s="193"/>
    </row>
    <row r="102" spans="23:29" ht="12.75">
      <c r="W102" s="151" t="s">
        <v>1006</v>
      </c>
      <c r="X102" s="196">
        <v>10</v>
      </c>
      <c r="Y102" s="196">
        <v>10</v>
      </c>
      <c r="Z102" s="196">
        <v>0.25</v>
      </c>
      <c r="AA102" s="196">
        <v>8.875</v>
      </c>
      <c r="AB102" s="199">
        <v>8.875</v>
      </c>
      <c r="AC102" s="193"/>
    </row>
    <row r="103" spans="23:29" ht="12.75">
      <c r="W103" s="151" t="s">
        <v>1007</v>
      </c>
      <c r="X103" s="196">
        <v>10</v>
      </c>
      <c r="Y103" s="196">
        <v>10</v>
      </c>
      <c r="Z103" s="196">
        <v>0.1875</v>
      </c>
      <c r="AA103" s="196">
        <v>9.1875</v>
      </c>
      <c r="AB103" s="199">
        <v>9.1875</v>
      </c>
      <c r="AC103" s="193"/>
    </row>
    <row r="104" spans="23:29" ht="12.75">
      <c r="W104" s="151" t="s">
        <v>1008</v>
      </c>
      <c r="X104" s="196">
        <v>10</v>
      </c>
      <c r="Y104" s="196">
        <v>8</v>
      </c>
      <c r="Z104" s="196">
        <v>0.625</v>
      </c>
      <c r="AA104" s="196">
        <v>7.1875</v>
      </c>
      <c r="AB104" s="199">
        <v>5.1875</v>
      </c>
      <c r="AC104" s="193"/>
    </row>
    <row r="105" spans="23:29" ht="12.75">
      <c r="W105" s="151" t="s">
        <v>1009</v>
      </c>
      <c r="X105" s="196">
        <v>10</v>
      </c>
      <c r="Y105" s="196">
        <v>8</v>
      </c>
      <c r="Z105" s="196">
        <v>0.5</v>
      </c>
      <c r="AA105" s="196">
        <v>7.75</v>
      </c>
      <c r="AB105" s="199">
        <v>5.75</v>
      </c>
      <c r="AC105" s="193"/>
    </row>
    <row r="106" spans="23:29" ht="12.75">
      <c r="W106" s="151" t="s">
        <v>1010</v>
      </c>
      <c r="X106" s="196">
        <v>10</v>
      </c>
      <c r="Y106" s="196">
        <v>8</v>
      </c>
      <c r="Z106" s="196">
        <v>0.375</v>
      </c>
      <c r="AA106" s="196">
        <v>8.3125</v>
      </c>
      <c r="AB106" s="199">
        <v>6.3125</v>
      </c>
      <c r="AC106" s="193"/>
    </row>
    <row r="107" spans="23:29" ht="12.75">
      <c r="W107" s="151" t="s">
        <v>1011</v>
      </c>
      <c r="X107" s="196">
        <v>10</v>
      </c>
      <c r="Y107" s="196">
        <v>8</v>
      </c>
      <c r="Z107" s="196">
        <v>0.3125</v>
      </c>
      <c r="AA107" s="196">
        <v>8.625</v>
      </c>
      <c r="AB107" s="199">
        <v>6.625</v>
      </c>
      <c r="AC107" s="193"/>
    </row>
    <row r="108" spans="23:29" ht="12.75">
      <c r="W108" s="151" t="s">
        <v>1012</v>
      </c>
      <c r="X108" s="196">
        <v>10</v>
      </c>
      <c r="Y108" s="196">
        <v>8</v>
      </c>
      <c r="Z108" s="196">
        <v>0.25</v>
      </c>
      <c r="AA108" s="196">
        <v>8.875</v>
      </c>
      <c r="AB108" s="199">
        <v>6.875</v>
      </c>
      <c r="AC108" s="193"/>
    </row>
    <row r="109" spans="23:29" ht="12.75">
      <c r="W109" s="151" t="s">
        <v>1013</v>
      </c>
      <c r="X109" s="196">
        <v>10</v>
      </c>
      <c r="Y109" s="196">
        <v>8</v>
      </c>
      <c r="Z109" s="196">
        <v>0.1875</v>
      </c>
      <c r="AA109" s="196">
        <v>9.1875</v>
      </c>
      <c r="AB109" s="199">
        <v>7.1875</v>
      </c>
      <c r="AC109" s="193"/>
    </row>
    <row r="110" spans="23:29" ht="12.75">
      <c r="W110" s="151" t="s">
        <v>1014</v>
      </c>
      <c r="X110" s="196">
        <v>10</v>
      </c>
      <c r="Y110" s="196">
        <v>6</v>
      </c>
      <c r="Z110" s="196">
        <v>0.625</v>
      </c>
      <c r="AA110" s="196">
        <v>7.1875</v>
      </c>
      <c r="AB110" s="199">
        <v>3.1875</v>
      </c>
      <c r="AC110" s="193"/>
    </row>
    <row r="111" spans="23:29" ht="12.75">
      <c r="W111" s="151" t="s">
        <v>1015</v>
      </c>
      <c r="X111" s="196">
        <v>10</v>
      </c>
      <c r="Y111" s="196">
        <v>6</v>
      </c>
      <c r="Z111" s="196">
        <v>0.5</v>
      </c>
      <c r="AA111" s="196">
        <v>7.75</v>
      </c>
      <c r="AB111" s="199">
        <v>3.75</v>
      </c>
      <c r="AC111" s="175"/>
    </row>
    <row r="112" spans="23:29" ht="12.75">
      <c r="W112" s="151" t="s">
        <v>1016</v>
      </c>
      <c r="X112" s="196">
        <v>10</v>
      </c>
      <c r="Y112" s="196">
        <v>6</v>
      </c>
      <c r="Z112" s="196">
        <v>0.375</v>
      </c>
      <c r="AA112" s="196">
        <v>8.3125</v>
      </c>
      <c r="AB112" s="199">
        <v>4.3125</v>
      </c>
      <c r="AC112" s="175"/>
    </row>
    <row r="113" spans="23:29" ht="12.75">
      <c r="W113" s="151" t="s">
        <v>1017</v>
      </c>
      <c r="X113" s="196">
        <v>10</v>
      </c>
      <c r="Y113" s="196">
        <v>6</v>
      </c>
      <c r="Z113" s="196">
        <v>0.3125</v>
      </c>
      <c r="AA113" s="196">
        <v>8.625</v>
      </c>
      <c r="AB113" s="199">
        <v>4.625</v>
      </c>
      <c r="AC113" s="175"/>
    </row>
    <row r="114" spans="23:29" ht="12.75">
      <c r="W114" s="151" t="s">
        <v>1018</v>
      </c>
      <c r="X114" s="196">
        <v>10</v>
      </c>
      <c r="Y114" s="196">
        <v>6</v>
      </c>
      <c r="Z114" s="196">
        <v>0.25</v>
      </c>
      <c r="AA114" s="196">
        <v>8.875</v>
      </c>
      <c r="AB114" s="199">
        <v>4.875</v>
      </c>
      <c r="AC114" s="175"/>
    </row>
    <row r="115" spans="23:29" ht="12.75">
      <c r="W115" s="151" t="s">
        <v>1019</v>
      </c>
      <c r="X115" s="196">
        <v>10</v>
      </c>
      <c r="Y115" s="196">
        <v>6</v>
      </c>
      <c r="Z115" s="196">
        <v>0.1875</v>
      </c>
      <c r="AA115" s="196">
        <v>9.1875</v>
      </c>
      <c r="AB115" s="199">
        <v>5.1875</v>
      </c>
      <c r="AC115" s="175"/>
    </row>
    <row r="116" spans="23:29" ht="12.75">
      <c r="W116" s="151" t="s">
        <v>1020</v>
      </c>
      <c r="X116" s="196">
        <v>10</v>
      </c>
      <c r="Y116" s="196">
        <v>5</v>
      </c>
      <c r="Z116" s="196">
        <v>0.375</v>
      </c>
      <c r="AA116" s="196">
        <v>8.3125</v>
      </c>
      <c r="AB116" s="199">
        <v>3.3125</v>
      </c>
      <c r="AC116" s="175"/>
    </row>
    <row r="117" spans="23:29" ht="12.75">
      <c r="W117" s="151" t="s">
        <v>1021</v>
      </c>
      <c r="X117" s="196">
        <v>10</v>
      </c>
      <c r="Y117" s="196">
        <v>5</v>
      </c>
      <c r="Z117" s="196">
        <v>0.3125</v>
      </c>
      <c r="AA117" s="196">
        <v>8.625</v>
      </c>
      <c r="AB117" s="199">
        <v>3.625</v>
      </c>
      <c r="AC117" s="175"/>
    </row>
    <row r="118" spans="23:29" ht="12.75">
      <c r="W118" s="151" t="s">
        <v>1022</v>
      </c>
      <c r="X118" s="196">
        <v>10</v>
      </c>
      <c r="Y118" s="196">
        <v>5</v>
      </c>
      <c r="Z118" s="196">
        <v>0.25</v>
      </c>
      <c r="AA118" s="196">
        <v>8.875</v>
      </c>
      <c r="AB118" s="199">
        <v>3.875</v>
      </c>
      <c r="AC118" s="175"/>
    </row>
    <row r="119" spans="23:29" ht="12.75">
      <c r="W119" s="151" t="s">
        <v>1023</v>
      </c>
      <c r="X119" s="196">
        <v>10</v>
      </c>
      <c r="Y119" s="196">
        <v>5</v>
      </c>
      <c r="Z119" s="196">
        <v>0.1875</v>
      </c>
      <c r="AA119" s="196">
        <v>9.1875</v>
      </c>
      <c r="AB119" s="199">
        <v>4.1875</v>
      </c>
      <c r="AC119" s="175"/>
    </row>
    <row r="120" spans="23:29" ht="12.75">
      <c r="W120" s="151" t="s">
        <v>1024</v>
      </c>
      <c r="X120" s="196">
        <v>10</v>
      </c>
      <c r="Y120" s="196">
        <v>4</v>
      </c>
      <c r="Z120" s="196">
        <v>0.625</v>
      </c>
      <c r="AA120" s="196">
        <v>7.1875</v>
      </c>
      <c r="AB120" s="206">
        <v>1.1875</v>
      </c>
      <c r="AC120" s="175"/>
    </row>
    <row r="121" spans="23:29" ht="12.75">
      <c r="W121" s="151" t="s">
        <v>1025</v>
      </c>
      <c r="X121" s="196">
        <v>10</v>
      </c>
      <c r="Y121" s="196">
        <v>4</v>
      </c>
      <c r="Z121" s="196">
        <v>0.5</v>
      </c>
      <c r="AA121" s="196">
        <v>7.75</v>
      </c>
      <c r="AB121" s="206">
        <v>1.75</v>
      </c>
      <c r="AC121" s="193"/>
    </row>
    <row r="122" spans="23:29" ht="12.75">
      <c r="W122" s="151" t="s">
        <v>1026</v>
      </c>
      <c r="X122" s="196">
        <v>10</v>
      </c>
      <c r="Y122" s="196">
        <v>4</v>
      </c>
      <c r="Z122" s="196">
        <v>0.375</v>
      </c>
      <c r="AA122" s="196">
        <v>8.3125</v>
      </c>
      <c r="AB122" s="199">
        <v>2.3125</v>
      </c>
      <c r="AC122" s="193"/>
    </row>
    <row r="123" spans="23:29" ht="12.75">
      <c r="W123" s="151" t="s">
        <v>1027</v>
      </c>
      <c r="X123" s="196">
        <v>10</v>
      </c>
      <c r="Y123" s="196">
        <v>4</v>
      </c>
      <c r="Z123" s="196">
        <v>0.3125</v>
      </c>
      <c r="AA123" s="196">
        <v>8.625</v>
      </c>
      <c r="AB123" s="199">
        <v>2.625</v>
      </c>
      <c r="AC123" s="193"/>
    </row>
    <row r="124" spans="23:29" ht="12.75">
      <c r="W124" s="151" t="s">
        <v>1028</v>
      </c>
      <c r="X124" s="196">
        <v>10</v>
      </c>
      <c r="Y124" s="196">
        <v>4</v>
      </c>
      <c r="Z124" s="196">
        <v>0.25</v>
      </c>
      <c r="AA124" s="196">
        <v>8.875</v>
      </c>
      <c r="AB124" s="199">
        <v>2.875</v>
      </c>
      <c r="AC124" s="193"/>
    </row>
    <row r="125" spans="23:29" ht="12.75">
      <c r="W125" s="151" t="s">
        <v>1029</v>
      </c>
      <c r="X125" s="196">
        <v>10</v>
      </c>
      <c r="Y125" s="196">
        <v>4</v>
      </c>
      <c r="Z125" s="196">
        <v>0.1875</v>
      </c>
      <c r="AA125" s="196">
        <v>9.1875</v>
      </c>
      <c r="AB125" s="199">
        <v>3.1875</v>
      </c>
      <c r="AC125" s="193"/>
    </row>
    <row r="126" spans="23:29" ht="12.75">
      <c r="W126" s="151" t="s">
        <v>1030</v>
      </c>
      <c r="X126" s="196">
        <v>10</v>
      </c>
      <c r="Y126" s="196">
        <v>4</v>
      </c>
      <c r="Z126" s="196">
        <v>0.125</v>
      </c>
      <c r="AA126" s="196">
        <v>9.4375</v>
      </c>
      <c r="AB126" s="199">
        <v>3.4375</v>
      </c>
      <c r="AC126" s="175"/>
    </row>
    <row r="127" spans="23:29" ht="12.75">
      <c r="W127" s="151" t="s">
        <v>1031</v>
      </c>
      <c r="X127" s="196">
        <v>10</v>
      </c>
      <c r="Y127" s="196">
        <v>3.5</v>
      </c>
      <c r="Z127" s="196">
        <v>0.5</v>
      </c>
      <c r="AA127" s="196">
        <v>7.75</v>
      </c>
      <c r="AB127" s="206">
        <v>1.25</v>
      </c>
      <c r="AC127" s="175"/>
    </row>
    <row r="128" spans="23:29" ht="12.75">
      <c r="W128" s="151" t="s">
        <v>1032</v>
      </c>
      <c r="X128" s="196">
        <v>10</v>
      </c>
      <c r="Y128" s="196">
        <v>3.5</v>
      </c>
      <c r="Z128" s="196">
        <v>0.375</v>
      </c>
      <c r="AA128" s="196">
        <v>8.3125</v>
      </c>
      <c r="AB128" s="206">
        <v>1.8125</v>
      </c>
      <c r="AC128" s="175"/>
    </row>
    <row r="129" spans="23:29" ht="12.75">
      <c r="W129" s="151" t="s">
        <v>1033</v>
      </c>
      <c r="X129" s="196">
        <v>10</v>
      </c>
      <c r="Y129" s="196">
        <v>3.5</v>
      </c>
      <c r="Z129" s="196">
        <v>0.3125</v>
      </c>
      <c r="AA129" s="196">
        <v>8.625</v>
      </c>
      <c r="AB129" s="206">
        <v>2.09375</v>
      </c>
      <c r="AC129" s="175"/>
    </row>
    <row r="130" spans="23:29" ht="12.75">
      <c r="W130" s="151" t="s">
        <v>1034</v>
      </c>
      <c r="X130" s="196">
        <v>10</v>
      </c>
      <c r="Y130" s="196">
        <v>3.5</v>
      </c>
      <c r="Z130" s="196">
        <v>0.25</v>
      </c>
      <c r="AA130" s="196">
        <v>8.875</v>
      </c>
      <c r="AB130" s="206">
        <v>2.375</v>
      </c>
      <c r="AC130" s="175"/>
    </row>
    <row r="131" spans="23:29" ht="12.75">
      <c r="W131" s="151" t="s">
        <v>1035</v>
      </c>
      <c r="X131" s="196">
        <v>10</v>
      </c>
      <c r="Y131" s="196">
        <v>3.5</v>
      </c>
      <c r="Z131" s="196">
        <v>0.1875</v>
      </c>
      <c r="AA131" s="196">
        <v>9.1875</v>
      </c>
      <c r="AB131" s="199">
        <v>2.6875</v>
      </c>
      <c r="AC131" s="175"/>
    </row>
    <row r="132" spans="23:29" ht="12.75">
      <c r="W132" s="151" t="s">
        <v>1036</v>
      </c>
      <c r="X132" s="196">
        <v>10</v>
      </c>
      <c r="Y132" s="196">
        <v>3.5</v>
      </c>
      <c r="Z132" s="196">
        <v>0.125</v>
      </c>
      <c r="AA132" s="196">
        <v>9.4375</v>
      </c>
      <c r="AB132" s="199">
        <v>2.9375</v>
      </c>
      <c r="AC132" s="175"/>
    </row>
    <row r="133" spans="23:29" ht="12.75">
      <c r="W133" s="151" t="s">
        <v>1037</v>
      </c>
      <c r="X133" s="196">
        <v>10</v>
      </c>
      <c r="Y133" s="196">
        <v>3</v>
      </c>
      <c r="Z133" s="196">
        <v>0.375</v>
      </c>
      <c r="AA133" s="196">
        <v>8.3125</v>
      </c>
      <c r="AB133" s="206">
        <v>1.3125</v>
      </c>
      <c r="AC133" s="175"/>
    </row>
    <row r="134" spans="23:29" ht="12.75">
      <c r="W134" s="151" t="s">
        <v>1038</v>
      </c>
      <c r="X134" s="196">
        <v>10</v>
      </c>
      <c r="Y134" s="196">
        <v>3</v>
      </c>
      <c r="Z134" s="196">
        <v>0.3125</v>
      </c>
      <c r="AA134" s="196">
        <v>8.625</v>
      </c>
      <c r="AB134" s="206">
        <v>1.59375</v>
      </c>
      <c r="AC134" s="175"/>
    </row>
    <row r="135" spans="23:29" ht="12.75">
      <c r="W135" s="151" t="s">
        <v>1039</v>
      </c>
      <c r="X135" s="196">
        <v>10</v>
      </c>
      <c r="Y135" s="196">
        <v>3</v>
      </c>
      <c r="Z135" s="196">
        <v>0.25</v>
      </c>
      <c r="AA135" s="196">
        <v>8.875</v>
      </c>
      <c r="AB135" s="206">
        <v>1.875</v>
      </c>
      <c r="AC135" s="175"/>
    </row>
    <row r="136" spans="23:29" ht="12.75">
      <c r="W136" s="151" t="s">
        <v>1040</v>
      </c>
      <c r="X136" s="196">
        <v>10</v>
      </c>
      <c r="Y136" s="196">
        <v>3</v>
      </c>
      <c r="Z136" s="196">
        <v>0.1875</v>
      </c>
      <c r="AA136" s="196">
        <v>9.1875</v>
      </c>
      <c r="AB136" s="199">
        <v>2.1875</v>
      </c>
      <c r="AC136" s="175"/>
    </row>
    <row r="137" spans="23:29" ht="12.75">
      <c r="W137" s="151" t="s">
        <v>1041</v>
      </c>
      <c r="X137" s="196">
        <v>10</v>
      </c>
      <c r="Y137" s="196">
        <v>3</v>
      </c>
      <c r="Z137" s="196">
        <v>0.125</v>
      </c>
      <c r="AA137" s="196">
        <v>9.4375</v>
      </c>
      <c r="AB137" s="199">
        <v>2.4375</v>
      </c>
      <c r="AC137" s="175"/>
    </row>
    <row r="138" spans="23:29" ht="12.75">
      <c r="W138" s="151" t="s">
        <v>1042</v>
      </c>
      <c r="X138" s="196">
        <v>10</v>
      </c>
      <c r="Y138" s="196">
        <v>2</v>
      </c>
      <c r="Z138" s="196">
        <v>0.375</v>
      </c>
      <c r="AA138" s="196">
        <v>8.3125</v>
      </c>
      <c r="AB138" s="206">
        <v>0.3125</v>
      </c>
      <c r="AC138" s="175"/>
    </row>
    <row r="139" spans="23:29" ht="12.75">
      <c r="W139" s="151" t="s">
        <v>1043</v>
      </c>
      <c r="X139" s="196">
        <v>10</v>
      </c>
      <c r="Y139" s="196">
        <v>2</v>
      </c>
      <c r="Z139" s="196">
        <v>0.3125</v>
      </c>
      <c r="AA139" s="196">
        <v>8.625</v>
      </c>
      <c r="AB139" s="206">
        <v>0.59375</v>
      </c>
      <c r="AC139" s="193"/>
    </row>
    <row r="140" spans="23:29" ht="12.75">
      <c r="W140" s="151" t="s">
        <v>1044</v>
      </c>
      <c r="X140" s="196">
        <v>10</v>
      </c>
      <c r="Y140" s="196">
        <v>2</v>
      </c>
      <c r="Z140" s="196">
        <v>0.25</v>
      </c>
      <c r="AA140" s="196">
        <v>8.875</v>
      </c>
      <c r="AB140" s="206">
        <v>0.875</v>
      </c>
      <c r="AC140" s="193"/>
    </row>
    <row r="141" spans="23:29" ht="12.75">
      <c r="W141" s="151" t="s">
        <v>1045</v>
      </c>
      <c r="X141" s="196">
        <v>10</v>
      </c>
      <c r="Y141" s="196">
        <v>2</v>
      </c>
      <c r="Z141" s="196">
        <v>0.1875</v>
      </c>
      <c r="AA141" s="196">
        <v>9.1875</v>
      </c>
      <c r="AB141" s="206">
        <v>1.15625</v>
      </c>
      <c r="AC141" s="193"/>
    </row>
    <row r="142" spans="23:29" ht="12.75">
      <c r="W142" s="151" t="s">
        <v>1046</v>
      </c>
      <c r="X142" s="196">
        <v>10</v>
      </c>
      <c r="Y142" s="196">
        <v>2</v>
      </c>
      <c r="Z142" s="196">
        <v>0.125</v>
      </c>
      <c r="AA142" s="196">
        <v>9.4375</v>
      </c>
      <c r="AB142" s="206">
        <v>1.4375</v>
      </c>
      <c r="AC142" s="193"/>
    </row>
    <row r="143" spans="23:29" ht="12.75">
      <c r="W143" s="151" t="s">
        <v>1047</v>
      </c>
      <c r="X143" s="196">
        <v>9</v>
      </c>
      <c r="Y143" s="196">
        <v>9</v>
      </c>
      <c r="Z143" s="196">
        <v>0.625</v>
      </c>
      <c r="AA143" s="196">
        <v>6.1875</v>
      </c>
      <c r="AB143" s="199">
        <v>6.1875</v>
      </c>
      <c r="AC143" s="193"/>
    </row>
    <row r="144" spans="23:29" ht="12.75">
      <c r="W144" s="204" t="s">
        <v>1048</v>
      </c>
      <c r="X144" s="196">
        <v>9</v>
      </c>
      <c r="Y144" s="196">
        <v>9</v>
      </c>
      <c r="Z144" s="196">
        <v>0.5</v>
      </c>
      <c r="AA144" s="196">
        <v>6.75</v>
      </c>
      <c r="AB144" s="199">
        <v>6.75</v>
      </c>
      <c r="AC144" s="193"/>
    </row>
    <row r="145" spans="23:29" ht="12.75">
      <c r="W145" s="204" t="s">
        <v>1049</v>
      </c>
      <c r="X145" s="196">
        <v>9</v>
      </c>
      <c r="Y145" s="196">
        <v>9</v>
      </c>
      <c r="Z145" s="196">
        <v>0.375</v>
      </c>
      <c r="AA145" s="196">
        <v>7.3125</v>
      </c>
      <c r="AB145" s="199">
        <v>7.3125</v>
      </c>
      <c r="AC145" s="193"/>
    </row>
    <row r="146" spans="23:29" ht="12.75">
      <c r="W146" s="204" t="s">
        <v>1050</v>
      </c>
      <c r="X146" s="196">
        <v>9</v>
      </c>
      <c r="Y146" s="196">
        <v>9</v>
      </c>
      <c r="Z146" s="196">
        <v>0.3125</v>
      </c>
      <c r="AA146" s="196">
        <v>7.625</v>
      </c>
      <c r="AB146" s="199">
        <v>7.625</v>
      </c>
      <c r="AC146" s="193"/>
    </row>
    <row r="147" spans="23:29" ht="12.75">
      <c r="W147" s="204" t="s">
        <v>1051</v>
      </c>
      <c r="X147" s="196">
        <v>9</v>
      </c>
      <c r="Y147" s="196">
        <v>9</v>
      </c>
      <c r="Z147" s="196">
        <v>0.25</v>
      </c>
      <c r="AA147" s="196">
        <v>7.875</v>
      </c>
      <c r="AB147" s="199">
        <v>7.875</v>
      </c>
      <c r="AC147" s="193"/>
    </row>
    <row r="148" spans="23:29" ht="12.75">
      <c r="W148" s="204" t="s">
        <v>1052</v>
      </c>
      <c r="X148" s="196">
        <v>9</v>
      </c>
      <c r="Y148" s="196">
        <v>9</v>
      </c>
      <c r="Z148" s="196">
        <v>0.1875</v>
      </c>
      <c r="AA148" s="196">
        <v>8.1875</v>
      </c>
      <c r="AB148" s="199">
        <v>8.1875</v>
      </c>
      <c r="AC148" s="193"/>
    </row>
    <row r="149" spans="23:29" ht="12.75">
      <c r="W149" s="151" t="s">
        <v>1053</v>
      </c>
      <c r="X149" s="196">
        <v>9</v>
      </c>
      <c r="Y149" s="196">
        <v>9</v>
      </c>
      <c r="Z149" s="196">
        <v>0.125</v>
      </c>
      <c r="AA149" s="196">
        <v>8.4375</v>
      </c>
      <c r="AB149" s="199">
        <v>8.4375</v>
      </c>
      <c r="AC149" s="193"/>
    </row>
    <row r="150" spans="23:29" ht="12.75">
      <c r="W150" s="151" t="s">
        <v>1054</v>
      </c>
      <c r="X150" s="196">
        <v>9</v>
      </c>
      <c r="Y150" s="196">
        <v>7</v>
      </c>
      <c r="Z150" s="196">
        <v>0.625</v>
      </c>
      <c r="AA150" s="196">
        <v>6.1875</v>
      </c>
      <c r="AB150" s="199">
        <v>4.1875</v>
      </c>
      <c r="AC150" s="175"/>
    </row>
    <row r="151" spans="23:29" ht="12.75">
      <c r="W151" s="151" t="s">
        <v>1055</v>
      </c>
      <c r="X151" s="196">
        <v>9</v>
      </c>
      <c r="Y151" s="196">
        <v>7</v>
      </c>
      <c r="Z151" s="196">
        <v>0.5</v>
      </c>
      <c r="AA151" s="196">
        <v>6.75</v>
      </c>
      <c r="AB151" s="199">
        <v>4.75</v>
      </c>
      <c r="AC151" s="175"/>
    </row>
    <row r="152" spans="23:29" ht="12.75">
      <c r="W152" s="151" t="s">
        <v>1056</v>
      </c>
      <c r="X152" s="196">
        <v>9</v>
      </c>
      <c r="Y152" s="196">
        <v>7</v>
      </c>
      <c r="Z152" s="196">
        <v>0.375</v>
      </c>
      <c r="AA152" s="196">
        <v>7.3125</v>
      </c>
      <c r="AB152" s="199">
        <v>5.3125</v>
      </c>
      <c r="AC152" s="175"/>
    </row>
    <row r="153" spans="23:29" ht="12.75">
      <c r="W153" s="151" t="s">
        <v>1057</v>
      </c>
      <c r="X153" s="196">
        <v>9</v>
      </c>
      <c r="Y153" s="196">
        <v>7</v>
      </c>
      <c r="Z153" s="196">
        <v>0.3125</v>
      </c>
      <c r="AA153" s="196">
        <v>7.625</v>
      </c>
      <c r="AB153" s="199">
        <v>5.625</v>
      </c>
      <c r="AC153" s="175"/>
    </row>
    <row r="154" spans="23:29" ht="12.75">
      <c r="W154" s="151" t="s">
        <v>1058</v>
      </c>
      <c r="X154" s="196">
        <v>9</v>
      </c>
      <c r="Y154" s="196">
        <v>7</v>
      </c>
      <c r="Z154" s="196">
        <v>0.25</v>
      </c>
      <c r="AA154" s="196">
        <v>7.875</v>
      </c>
      <c r="AB154" s="199">
        <v>5.875</v>
      </c>
      <c r="AC154" s="175"/>
    </row>
    <row r="155" spans="23:29" ht="12.75">
      <c r="W155" s="151" t="s">
        <v>1059</v>
      </c>
      <c r="X155" s="196">
        <v>9</v>
      </c>
      <c r="Y155" s="196">
        <v>7</v>
      </c>
      <c r="Z155" s="196">
        <v>0.1875</v>
      </c>
      <c r="AA155" s="196">
        <v>8.1875</v>
      </c>
      <c r="AB155" s="199">
        <v>6.1875</v>
      </c>
      <c r="AC155" s="175"/>
    </row>
    <row r="156" spans="23:29" ht="12.75">
      <c r="W156" s="151" t="s">
        <v>1060</v>
      </c>
      <c r="X156" s="196">
        <v>9</v>
      </c>
      <c r="Y156" s="196">
        <v>5</v>
      </c>
      <c r="Z156" s="196">
        <v>0.625</v>
      </c>
      <c r="AA156" s="196">
        <v>6.1875</v>
      </c>
      <c r="AB156" s="199">
        <v>2.1875</v>
      </c>
      <c r="AC156" s="175"/>
    </row>
    <row r="157" spans="23:29" ht="12.75">
      <c r="W157" s="151" t="s">
        <v>1061</v>
      </c>
      <c r="X157" s="196">
        <v>9</v>
      </c>
      <c r="Y157" s="196">
        <v>5</v>
      </c>
      <c r="Z157" s="196">
        <v>0.5</v>
      </c>
      <c r="AA157" s="196">
        <v>6.75</v>
      </c>
      <c r="AB157" s="199">
        <v>2.75</v>
      </c>
      <c r="AC157" s="175"/>
    </row>
    <row r="158" spans="23:29" ht="12.75">
      <c r="W158" s="151" t="s">
        <v>1062</v>
      </c>
      <c r="X158" s="196">
        <v>9</v>
      </c>
      <c r="Y158" s="196">
        <v>5</v>
      </c>
      <c r="Z158" s="196">
        <v>0.375</v>
      </c>
      <c r="AA158" s="196">
        <v>7.3125</v>
      </c>
      <c r="AB158" s="199">
        <v>3.3125</v>
      </c>
      <c r="AC158" s="175"/>
    </row>
    <row r="159" spans="23:29" ht="12.75">
      <c r="W159" s="151" t="s">
        <v>1063</v>
      </c>
      <c r="X159" s="196">
        <v>9</v>
      </c>
      <c r="Y159" s="196">
        <v>5</v>
      </c>
      <c r="Z159" s="196">
        <v>0.3125</v>
      </c>
      <c r="AA159" s="196">
        <v>7.625</v>
      </c>
      <c r="AB159" s="199">
        <v>3.625</v>
      </c>
      <c r="AC159" s="175"/>
    </row>
    <row r="160" spans="23:29" ht="12.75">
      <c r="W160" s="151" t="s">
        <v>1064</v>
      </c>
      <c r="X160" s="196">
        <v>9</v>
      </c>
      <c r="Y160" s="196">
        <v>5</v>
      </c>
      <c r="Z160" s="196">
        <v>0.25</v>
      </c>
      <c r="AA160" s="196">
        <v>7.875</v>
      </c>
      <c r="AB160" s="199">
        <v>3.875</v>
      </c>
      <c r="AC160" s="175"/>
    </row>
    <row r="161" spans="23:29" ht="12.75">
      <c r="W161" s="151" t="s">
        <v>1065</v>
      </c>
      <c r="X161" s="196">
        <v>9</v>
      </c>
      <c r="Y161" s="196">
        <v>5</v>
      </c>
      <c r="Z161" s="196">
        <v>0.1875</v>
      </c>
      <c r="AA161" s="196">
        <v>8.1875</v>
      </c>
      <c r="AB161" s="199">
        <v>4.1875</v>
      </c>
      <c r="AC161" s="175"/>
    </row>
    <row r="162" spans="23:29" ht="12.75">
      <c r="W162" s="151" t="s">
        <v>1066</v>
      </c>
      <c r="X162" s="196">
        <v>9</v>
      </c>
      <c r="Y162" s="196">
        <v>3</v>
      </c>
      <c r="Z162" s="196">
        <v>0.5</v>
      </c>
      <c r="AA162" s="196">
        <v>6.75</v>
      </c>
      <c r="AB162" s="206">
        <v>0.75</v>
      </c>
      <c r="AC162" s="175"/>
    </row>
    <row r="163" spans="23:29" ht="12.75">
      <c r="W163" s="151" t="s">
        <v>1067</v>
      </c>
      <c r="X163" s="196">
        <v>9</v>
      </c>
      <c r="Y163" s="196">
        <v>3</v>
      </c>
      <c r="Z163" s="196">
        <v>0.375</v>
      </c>
      <c r="AA163" s="196">
        <v>7.3125</v>
      </c>
      <c r="AB163" s="206">
        <v>1.3125</v>
      </c>
      <c r="AC163" s="175"/>
    </row>
    <row r="164" spans="23:29" ht="12.75">
      <c r="W164" s="151" t="s">
        <v>1068</v>
      </c>
      <c r="X164" s="196">
        <v>9</v>
      </c>
      <c r="Y164" s="196">
        <v>3</v>
      </c>
      <c r="Z164" s="196">
        <v>0.3125</v>
      </c>
      <c r="AA164" s="196">
        <v>7.625</v>
      </c>
      <c r="AB164" s="206">
        <v>1.59375</v>
      </c>
      <c r="AC164" s="175"/>
    </row>
    <row r="165" spans="23:29" ht="12.75">
      <c r="W165" s="151" t="s">
        <v>1069</v>
      </c>
      <c r="X165" s="196">
        <v>9</v>
      </c>
      <c r="Y165" s="196">
        <v>3</v>
      </c>
      <c r="Z165" s="196">
        <v>0.25</v>
      </c>
      <c r="AA165" s="196">
        <v>7.875</v>
      </c>
      <c r="AB165" s="206">
        <v>1.875</v>
      </c>
      <c r="AC165" s="175"/>
    </row>
    <row r="166" spans="23:29" ht="12.75">
      <c r="W166" s="151" t="s">
        <v>1070</v>
      </c>
      <c r="X166" s="196">
        <v>9</v>
      </c>
      <c r="Y166" s="196">
        <v>3</v>
      </c>
      <c r="Z166" s="196">
        <v>0.1875</v>
      </c>
      <c r="AA166" s="196">
        <v>8.1875</v>
      </c>
      <c r="AB166" s="199">
        <v>2.1875</v>
      </c>
      <c r="AC166" s="175"/>
    </row>
    <row r="167" spans="23:29" ht="12.75">
      <c r="W167" s="151" t="s">
        <v>1071</v>
      </c>
      <c r="X167" s="196">
        <v>8</v>
      </c>
      <c r="Y167" s="196">
        <v>8</v>
      </c>
      <c r="Z167" s="196">
        <v>0.625</v>
      </c>
      <c r="AA167" s="196">
        <v>5.1875</v>
      </c>
      <c r="AB167" s="199">
        <v>5.1875</v>
      </c>
      <c r="AC167" s="175"/>
    </row>
    <row r="168" spans="23:29" ht="12.75">
      <c r="W168" s="151" t="s">
        <v>1072</v>
      </c>
      <c r="X168" s="196">
        <v>8</v>
      </c>
      <c r="Y168" s="196">
        <v>8</v>
      </c>
      <c r="Z168" s="196">
        <v>0.5</v>
      </c>
      <c r="AA168" s="196">
        <v>5.75</v>
      </c>
      <c r="AB168" s="199">
        <v>5.75</v>
      </c>
      <c r="AC168" s="175"/>
    </row>
    <row r="169" spans="23:29" ht="12.75">
      <c r="W169" s="151" t="s">
        <v>1073</v>
      </c>
      <c r="X169" s="196">
        <v>8</v>
      </c>
      <c r="Y169" s="196">
        <v>8</v>
      </c>
      <c r="Z169" s="196">
        <v>0.375</v>
      </c>
      <c r="AA169" s="196">
        <v>6.3125</v>
      </c>
      <c r="AB169" s="199">
        <v>6.3125</v>
      </c>
      <c r="AC169" s="175"/>
    </row>
    <row r="170" spans="23:29" ht="12.75">
      <c r="W170" s="151" t="s">
        <v>1074</v>
      </c>
      <c r="X170" s="196">
        <v>8</v>
      </c>
      <c r="Y170" s="196">
        <v>8</v>
      </c>
      <c r="Z170" s="196">
        <v>0.3125</v>
      </c>
      <c r="AA170" s="196">
        <v>6.625</v>
      </c>
      <c r="AB170" s="199">
        <v>6.625</v>
      </c>
      <c r="AC170" s="175"/>
    </row>
    <row r="171" spans="23:29" ht="12.75">
      <c r="W171" s="151" t="s">
        <v>1075</v>
      </c>
      <c r="X171" s="196">
        <v>8</v>
      </c>
      <c r="Y171" s="196">
        <v>8</v>
      </c>
      <c r="Z171" s="196">
        <v>0.25</v>
      </c>
      <c r="AA171" s="196">
        <v>6.875</v>
      </c>
      <c r="AB171" s="199">
        <v>6.875</v>
      </c>
      <c r="AC171" s="175"/>
    </row>
    <row r="172" spans="23:29" ht="12.75">
      <c r="W172" s="151" t="s">
        <v>1076</v>
      </c>
      <c r="X172" s="196">
        <v>8</v>
      </c>
      <c r="Y172" s="196">
        <v>8</v>
      </c>
      <c r="Z172" s="196">
        <v>0.1875</v>
      </c>
      <c r="AA172" s="196">
        <v>7.1875</v>
      </c>
      <c r="AB172" s="199">
        <v>7.1875</v>
      </c>
      <c r="AC172" s="175"/>
    </row>
    <row r="173" spans="23:29" ht="12.75">
      <c r="W173" s="151" t="s">
        <v>1077</v>
      </c>
      <c r="X173" s="196">
        <v>8</v>
      </c>
      <c r="Y173" s="196">
        <v>8</v>
      </c>
      <c r="Z173" s="196">
        <v>0.125</v>
      </c>
      <c r="AA173" s="196">
        <v>7.4375</v>
      </c>
      <c r="AB173" s="199">
        <v>7.4375</v>
      </c>
      <c r="AC173" s="193"/>
    </row>
    <row r="174" spans="23:29" ht="12.75">
      <c r="W174" s="151" t="s">
        <v>1078</v>
      </c>
      <c r="X174" s="196">
        <v>8</v>
      </c>
      <c r="Y174" s="196">
        <v>6</v>
      </c>
      <c r="Z174" s="196">
        <v>0.625</v>
      </c>
      <c r="AA174" s="196">
        <v>5.1875</v>
      </c>
      <c r="AB174" s="199">
        <v>3.1875</v>
      </c>
      <c r="AC174" s="193"/>
    </row>
    <row r="175" spans="23:29" ht="12.75">
      <c r="W175" s="151" t="s">
        <v>1079</v>
      </c>
      <c r="X175" s="196">
        <v>8</v>
      </c>
      <c r="Y175" s="196">
        <v>6</v>
      </c>
      <c r="Z175" s="196">
        <v>0.5</v>
      </c>
      <c r="AA175" s="196">
        <v>5.75</v>
      </c>
      <c r="AB175" s="199">
        <v>3.75</v>
      </c>
      <c r="AC175" s="193"/>
    </row>
    <row r="176" spans="23:29" ht="12.75">
      <c r="W176" s="151" t="s">
        <v>1080</v>
      </c>
      <c r="X176" s="196">
        <v>8</v>
      </c>
      <c r="Y176" s="196">
        <v>6</v>
      </c>
      <c r="Z176" s="196">
        <v>0.375</v>
      </c>
      <c r="AA176" s="196">
        <v>6.3125</v>
      </c>
      <c r="AB176" s="199">
        <v>4.3125</v>
      </c>
      <c r="AC176" s="193"/>
    </row>
    <row r="177" spans="23:29" ht="12.75">
      <c r="W177" s="151" t="s">
        <v>1081</v>
      </c>
      <c r="X177" s="196">
        <v>8</v>
      </c>
      <c r="Y177" s="196">
        <v>6</v>
      </c>
      <c r="Z177" s="196">
        <v>0.3125</v>
      </c>
      <c r="AA177" s="196">
        <v>6.625</v>
      </c>
      <c r="AB177" s="199">
        <v>4.625</v>
      </c>
      <c r="AC177" s="193"/>
    </row>
    <row r="178" spans="23:29" ht="12.75">
      <c r="W178" s="151" t="s">
        <v>1082</v>
      </c>
      <c r="X178" s="196">
        <v>8</v>
      </c>
      <c r="Y178" s="196">
        <v>6</v>
      </c>
      <c r="Z178" s="196">
        <v>0.25</v>
      </c>
      <c r="AA178" s="196">
        <v>6.875</v>
      </c>
      <c r="AB178" s="199">
        <v>4.875</v>
      </c>
      <c r="AC178" s="193"/>
    </row>
    <row r="179" spans="23:29" ht="12.75">
      <c r="W179" s="151" t="s">
        <v>1083</v>
      </c>
      <c r="X179" s="196">
        <v>8</v>
      </c>
      <c r="Y179" s="196">
        <v>6</v>
      </c>
      <c r="Z179" s="196">
        <v>0.1875</v>
      </c>
      <c r="AA179" s="196">
        <v>7.1875</v>
      </c>
      <c r="AB179" s="199">
        <v>5.1875</v>
      </c>
      <c r="AC179" s="193"/>
    </row>
    <row r="180" spans="23:29" ht="12.75">
      <c r="W180" s="151" t="s">
        <v>1084</v>
      </c>
      <c r="X180" s="196">
        <v>8</v>
      </c>
      <c r="Y180" s="196">
        <v>4</v>
      </c>
      <c r="Z180" s="196">
        <v>0.625</v>
      </c>
      <c r="AA180" s="196">
        <v>5.1875</v>
      </c>
      <c r="AB180" s="206">
        <v>1.1875</v>
      </c>
      <c r="AC180" s="193"/>
    </row>
    <row r="181" spans="23:29" ht="12.75">
      <c r="W181" s="151" t="s">
        <v>1085</v>
      </c>
      <c r="X181" s="196">
        <v>8</v>
      </c>
      <c r="Y181" s="196">
        <v>4</v>
      </c>
      <c r="Z181" s="196">
        <v>0.5</v>
      </c>
      <c r="AA181" s="196">
        <v>5.75</v>
      </c>
      <c r="AB181" s="206">
        <v>1.75</v>
      </c>
      <c r="AC181" s="193"/>
    </row>
    <row r="182" spans="23:29" ht="12.75">
      <c r="W182" s="151" t="s">
        <v>1086</v>
      </c>
      <c r="X182" s="196">
        <v>8</v>
      </c>
      <c r="Y182" s="196">
        <v>4</v>
      </c>
      <c r="Z182" s="196">
        <v>0.375</v>
      </c>
      <c r="AA182" s="196">
        <v>6.3125</v>
      </c>
      <c r="AB182" s="199">
        <v>2.3125</v>
      </c>
      <c r="AC182" s="193"/>
    </row>
    <row r="183" spans="23:29" ht="12.75">
      <c r="W183" s="151" t="s">
        <v>1087</v>
      </c>
      <c r="X183" s="196">
        <v>8</v>
      </c>
      <c r="Y183" s="196">
        <v>4</v>
      </c>
      <c r="Z183" s="196">
        <v>0.3125</v>
      </c>
      <c r="AA183" s="196">
        <v>6.625</v>
      </c>
      <c r="AB183" s="199">
        <v>2.625</v>
      </c>
      <c r="AC183" s="193"/>
    </row>
    <row r="184" spans="23:29" ht="12.75">
      <c r="W184" s="151" t="s">
        <v>1088</v>
      </c>
      <c r="X184" s="196">
        <v>8</v>
      </c>
      <c r="Y184" s="196">
        <v>4</v>
      </c>
      <c r="Z184" s="196">
        <v>0.25</v>
      </c>
      <c r="AA184" s="196">
        <v>6.875</v>
      </c>
      <c r="AB184" s="199">
        <v>2.875</v>
      </c>
      <c r="AC184" s="193"/>
    </row>
    <row r="185" spans="23:29" ht="12.75">
      <c r="W185" s="151" t="s">
        <v>1089</v>
      </c>
      <c r="X185" s="196">
        <v>8</v>
      </c>
      <c r="Y185" s="196">
        <v>4</v>
      </c>
      <c r="Z185" s="196">
        <v>0.1875</v>
      </c>
      <c r="AA185" s="196">
        <v>7.1875</v>
      </c>
      <c r="AB185" s="199">
        <v>3.1875</v>
      </c>
      <c r="AC185" s="193"/>
    </row>
    <row r="186" spans="23:29" ht="12.75">
      <c r="W186" s="151" t="s">
        <v>1090</v>
      </c>
      <c r="X186" s="196">
        <v>8</v>
      </c>
      <c r="Y186" s="196">
        <v>4</v>
      </c>
      <c r="Z186" s="196">
        <v>0.125</v>
      </c>
      <c r="AA186" s="196">
        <v>7.4375</v>
      </c>
      <c r="AB186" s="199">
        <v>3.4375</v>
      </c>
      <c r="AC186" s="193"/>
    </row>
    <row r="187" spans="23:29" ht="12.75">
      <c r="W187" s="151" t="s">
        <v>1091</v>
      </c>
      <c r="X187" s="196">
        <v>8</v>
      </c>
      <c r="Y187" s="196">
        <v>3</v>
      </c>
      <c r="Z187" s="196">
        <v>0.5</v>
      </c>
      <c r="AA187" s="196">
        <v>5.75</v>
      </c>
      <c r="AB187" s="206">
        <v>0.75</v>
      </c>
      <c r="AC187" s="193"/>
    </row>
    <row r="188" spans="23:29" ht="12.75">
      <c r="W188" s="151" t="s">
        <v>1092</v>
      </c>
      <c r="X188" s="196">
        <v>8</v>
      </c>
      <c r="Y188" s="196">
        <v>3</v>
      </c>
      <c r="Z188" s="196">
        <v>0.375</v>
      </c>
      <c r="AA188" s="196">
        <v>6.3125</v>
      </c>
      <c r="AB188" s="206">
        <v>1.3125</v>
      </c>
      <c r="AC188" s="193"/>
    </row>
    <row r="189" spans="23:29" ht="12.75">
      <c r="W189" s="151" t="s">
        <v>1093</v>
      </c>
      <c r="X189" s="196">
        <v>8</v>
      </c>
      <c r="Y189" s="196">
        <v>3</v>
      </c>
      <c r="Z189" s="196">
        <v>0.3125</v>
      </c>
      <c r="AA189" s="196">
        <v>6.625</v>
      </c>
      <c r="AB189" s="206">
        <v>1.59375</v>
      </c>
      <c r="AC189" s="193"/>
    </row>
    <row r="190" spans="23:29" ht="12.75">
      <c r="W190" s="151" t="s">
        <v>1094</v>
      </c>
      <c r="X190" s="196">
        <v>8</v>
      </c>
      <c r="Y190" s="196">
        <v>3</v>
      </c>
      <c r="Z190" s="196">
        <v>0.25</v>
      </c>
      <c r="AA190" s="196">
        <v>6.875</v>
      </c>
      <c r="AB190" s="206">
        <v>1.875</v>
      </c>
      <c r="AC190" s="193"/>
    </row>
    <row r="191" spans="23:29" ht="12.75">
      <c r="W191" s="151" t="s">
        <v>1095</v>
      </c>
      <c r="X191" s="196">
        <v>8</v>
      </c>
      <c r="Y191" s="196">
        <v>3</v>
      </c>
      <c r="Z191" s="196">
        <v>0.1875</v>
      </c>
      <c r="AA191" s="196">
        <v>7.1875</v>
      </c>
      <c r="AB191" s="199">
        <v>2.1875</v>
      </c>
      <c r="AC191" s="193"/>
    </row>
    <row r="192" spans="23:29" ht="12.75">
      <c r="W192" s="151" t="s">
        <v>1096</v>
      </c>
      <c r="X192" s="196">
        <v>8</v>
      </c>
      <c r="Y192" s="196">
        <v>3</v>
      </c>
      <c r="Z192" s="196">
        <v>0.125</v>
      </c>
      <c r="AA192" s="196">
        <v>7.4375</v>
      </c>
      <c r="AB192" s="199">
        <v>2.4375</v>
      </c>
      <c r="AC192" s="193"/>
    </row>
    <row r="193" spans="23:29" ht="12.75">
      <c r="W193" s="151" t="s">
        <v>1097</v>
      </c>
      <c r="X193" s="196">
        <v>8</v>
      </c>
      <c r="Y193" s="196">
        <v>2</v>
      </c>
      <c r="Z193" s="196">
        <v>0.375</v>
      </c>
      <c r="AA193" s="196">
        <v>6.3125</v>
      </c>
      <c r="AB193" s="206">
        <v>0.3125</v>
      </c>
      <c r="AC193" s="175"/>
    </row>
    <row r="194" spans="23:29" ht="12.75">
      <c r="W194" s="151" t="s">
        <v>1098</v>
      </c>
      <c r="X194" s="196">
        <v>8</v>
      </c>
      <c r="Y194" s="196">
        <v>2</v>
      </c>
      <c r="Z194" s="196">
        <v>0.3125</v>
      </c>
      <c r="AA194" s="196">
        <v>6.625</v>
      </c>
      <c r="AB194" s="206">
        <v>0.59375</v>
      </c>
      <c r="AC194" s="175"/>
    </row>
    <row r="195" spans="23:29" ht="12.75">
      <c r="W195" s="151" t="s">
        <v>1099</v>
      </c>
      <c r="X195" s="196">
        <v>8</v>
      </c>
      <c r="Y195" s="196">
        <v>2</v>
      </c>
      <c r="Z195" s="196">
        <v>0.25</v>
      </c>
      <c r="AA195" s="196">
        <v>6.875</v>
      </c>
      <c r="AB195" s="206">
        <v>0.875</v>
      </c>
      <c r="AC195" s="175"/>
    </row>
    <row r="196" spans="23:29" ht="12.75">
      <c r="W196" s="151" t="s">
        <v>1100</v>
      </c>
      <c r="X196" s="196">
        <v>8</v>
      </c>
      <c r="Y196" s="196">
        <v>2</v>
      </c>
      <c r="Z196" s="196">
        <v>0.1875</v>
      </c>
      <c r="AA196" s="196">
        <v>7.1875</v>
      </c>
      <c r="AB196" s="206">
        <v>1.15625</v>
      </c>
      <c r="AC196" s="175"/>
    </row>
    <row r="197" spans="23:29" ht="12.75">
      <c r="W197" s="151" t="s">
        <v>1101</v>
      </c>
      <c r="X197" s="196">
        <v>8</v>
      </c>
      <c r="Y197" s="196">
        <v>2</v>
      </c>
      <c r="Z197" s="196">
        <v>0.125</v>
      </c>
      <c r="AA197" s="196">
        <v>7.4375</v>
      </c>
      <c r="AB197" s="206">
        <v>1.4375</v>
      </c>
      <c r="AC197" s="175"/>
    </row>
    <row r="198" spans="23:29" ht="12.75">
      <c r="W198" s="151" t="s">
        <v>1102</v>
      </c>
      <c r="X198" s="196">
        <v>7</v>
      </c>
      <c r="Y198" s="196">
        <v>7</v>
      </c>
      <c r="Z198" s="196">
        <v>0.625</v>
      </c>
      <c r="AA198" s="196">
        <v>4.1875</v>
      </c>
      <c r="AB198" s="199">
        <v>4.1875</v>
      </c>
      <c r="AC198" s="175"/>
    </row>
    <row r="199" spans="23:29" ht="12.75">
      <c r="W199" s="151" t="s">
        <v>1103</v>
      </c>
      <c r="X199" s="196">
        <v>7</v>
      </c>
      <c r="Y199" s="196">
        <v>7</v>
      </c>
      <c r="Z199" s="196">
        <v>0.5</v>
      </c>
      <c r="AA199" s="196">
        <v>4.75</v>
      </c>
      <c r="AB199" s="199">
        <v>4.75</v>
      </c>
      <c r="AC199" s="175"/>
    </row>
    <row r="200" spans="23:29" ht="12.75">
      <c r="W200" s="151" t="s">
        <v>1104</v>
      </c>
      <c r="X200" s="196">
        <v>7</v>
      </c>
      <c r="Y200" s="196">
        <v>7</v>
      </c>
      <c r="Z200" s="196">
        <v>0.375</v>
      </c>
      <c r="AA200" s="196">
        <v>5.3125</v>
      </c>
      <c r="AB200" s="199">
        <v>5.3125</v>
      </c>
      <c r="AC200" s="175"/>
    </row>
    <row r="201" spans="23:29" ht="12.75">
      <c r="W201" s="151" t="s">
        <v>1105</v>
      </c>
      <c r="X201" s="196">
        <v>7</v>
      </c>
      <c r="Y201" s="196">
        <v>7</v>
      </c>
      <c r="Z201" s="196">
        <v>0.3125</v>
      </c>
      <c r="AA201" s="196">
        <v>5.625</v>
      </c>
      <c r="AB201" s="199">
        <v>5.625</v>
      </c>
      <c r="AC201" s="175"/>
    </row>
    <row r="202" spans="23:29" ht="12.75">
      <c r="W202" s="151" t="s">
        <v>1106</v>
      </c>
      <c r="X202" s="196">
        <v>7</v>
      </c>
      <c r="Y202" s="196">
        <v>7</v>
      </c>
      <c r="Z202" s="196">
        <v>0.25</v>
      </c>
      <c r="AA202" s="196">
        <v>5.875</v>
      </c>
      <c r="AB202" s="199">
        <v>5.875</v>
      </c>
      <c r="AC202" s="175"/>
    </row>
    <row r="203" spans="23:29" ht="12.75">
      <c r="W203" s="151" t="s">
        <v>1107</v>
      </c>
      <c r="X203" s="196">
        <v>7</v>
      </c>
      <c r="Y203" s="196">
        <v>7</v>
      </c>
      <c r="Z203" s="196">
        <v>0.1875</v>
      </c>
      <c r="AA203" s="196">
        <v>6.1875</v>
      </c>
      <c r="AB203" s="199">
        <v>6.1875</v>
      </c>
      <c r="AC203" s="175"/>
    </row>
    <row r="204" spans="23:29" ht="12.75">
      <c r="W204" s="151" t="s">
        <v>1108</v>
      </c>
      <c r="X204" s="196">
        <v>7</v>
      </c>
      <c r="Y204" s="196">
        <v>7</v>
      </c>
      <c r="Z204" s="196">
        <v>0.125</v>
      </c>
      <c r="AA204" s="196">
        <v>6.4375</v>
      </c>
      <c r="AB204" s="199">
        <v>6.4375</v>
      </c>
      <c r="AC204" s="175"/>
    </row>
    <row r="205" spans="23:29" ht="12.75">
      <c r="W205" s="151" t="s">
        <v>1109</v>
      </c>
      <c r="X205" s="196">
        <v>7</v>
      </c>
      <c r="Y205" s="196">
        <v>5</v>
      </c>
      <c r="Z205" s="196">
        <v>0.5</v>
      </c>
      <c r="AA205" s="196">
        <v>4.75</v>
      </c>
      <c r="AB205" s="199">
        <v>2.75</v>
      </c>
      <c r="AC205" s="175"/>
    </row>
    <row r="206" spans="23:29" ht="12.75">
      <c r="W206" s="151" t="s">
        <v>1110</v>
      </c>
      <c r="X206" s="196">
        <v>7</v>
      </c>
      <c r="Y206" s="196">
        <v>5</v>
      </c>
      <c r="Z206" s="196">
        <v>0.375</v>
      </c>
      <c r="AA206" s="196">
        <v>5.3125</v>
      </c>
      <c r="AB206" s="199">
        <v>3.3125</v>
      </c>
      <c r="AC206" s="175"/>
    </row>
    <row r="207" spans="23:29" ht="12.75">
      <c r="W207" s="151" t="s">
        <v>1111</v>
      </c>
      <c r="X207" s="196">
        <v>7</v>
      </c>
      <c r="Y207" s="196">
        <v>5</v>
      </c>
      <c r="Z207" s="196">
        <v>0.3125</v>
      </c>
      <c r="AA207" s="196">
        <v>5.625</v>
      </c>
      <c r="AB207" s="199">
        <v>3.625</v>
      </c>
      <c r="AC207" s="175"/>
    </row>
    <row r="208" spans="23:29" ht="12.75">
      <c r="W208" s="151" t="s">
        <v>1112</v>
      </c>
      <c r="X208" s="196">
        <v>7</v>
      </c>
      <c r="Y208" s="196">
        <v>5</v>
      </c>
      <c r="Z208" s="196">
        <v>0.25</v>
      </c>
      <c r="AA208" s="196">
        <v>5.875</v>
      </c>
      <c r="AB208" s="199">
        <v>3.875</v>
      </c>
      <c r="AC208" s="175"/>
    </row>
    <row r="209" spans="23:29" ht="12.75">
      <c r="W209" s="151" t="s">
        <v>1113</v>
      </c>
      <c r="X209" s="196">
        <v>7</v>
      </c>
      <c r="Y209" s="196">
        <v>5</v>
      </c>
      <c r="Z209" s="196">
        <v>0.1875</v>
      </c>
      <c r="AA209" s="196">
        <v>6.1875</v>
      </c>
      <c r="AB209" s="199">
        <v>4.1875</v>
      </c>
      <c r="AC209" s="193"/>
    </row>
    <row r="210" spans="23:29" ht="12.75">
      <c r="W210" s="151" t="s">
        <v>1114</v>
      </c>
      <c r="X210" s="196">
        <v>7</v>
      </c>
      <c r="Y210" s="196">
        <v>5</v>
      </c>
      <c r="Z210" s="196">
        <v>0.125</v>
      </c>
      <c r="AA210" s="196">
        <v>6.4375</v>
      </c>
      <c r="AB210" s="199">
        <v>4.4375</v>
      </c>
      <c r="AC210" s="193"/>
    </row>
    <row r="211" spans="23:29" ht="12.75">
      <c r="W211" s="151" t="s">
        <v>1115</v>
      </c>
      <c r="X211" s="196">
        <v>7</v>
      </c>
      <c r="Y211" s="196">
        <v>4</v>
      </c>
      <c r="Z211" s="196">
        <v>0.5</v>
      </c>
      <c r="AA211" s="196">
        <v>4.75</v>
      </c>
      <c r="AB211" s="206">
        <v>1.75</v>
      </c>
      <c r="AC211" s="193"/>
    </row>
    <row r="212" spans="23:29" ht="12.75">
      <c r="W212" s="151" t="s">
        <v>1116</v>
      </c>
      <c r="X212" s="196">
        <v>7</v>
      </c>
      <c r="Y212" s="196">
        <v>4</v>
      </c>
      <c r="Z212" s="196">
        <v>0.375</v>
      </c>
      <c r="AA212" s="196">
        <v>5.3125</v>
      </c>
      <c r="AB212" s="199">
        <v>2.3125</v>
      </c>
      <c r="AC212" s="193"/>
    </row>
    <row r="213" spans="23:29" ht="12.75">
      <c r="W213" s="151" t="s">
        <v>1117</v>
      </c>
      <c r="X213" s="196">
        <v>7</v>
      </c>
      <c r="Y213" s="196">
        <v>4</v>
      </c>
      <c r="Z213" s="196">
        <v>0.3125</v>
      </c>
      <c r="AA213" s="196">
        <v>5.625</v>
      </c>
      <c r="AB213" s="199">
        <v>2.625</v>
      </c>
      <c r="AC213" s="193"/>
    </row>
    <row r="214" spans="23:29" ht="12.75">
      <c r="W214" s="151" t="s">
        <v>1118</v>
      </c>
      <c r="X214" s="196">
        <v>7</v>
      </c>
      <c r="Y214" s="196">
        <v>4</v>
      </c>
      <c r="Z214" s="196">
        <v>0.25</v>
      </c>
      <c r="AA214" s="196">
        <v>5.875</v>
      </c>
      <c r="AB214" s="199">
        <v>2.875</v>
      </c>
      <c r="AC214" s="193"/>
    </row>
    <row r="215" spans="23:29" ht="12.75">
      <c r="W215" s="151" t="s">
        <v>1119</v>
      </c>
      <c r="X215" s="196">
        <v>7</v>
      </c>
      <c r="Y215" s="196">
        <v>4</v>
      </c>
      <c r="Z215" s="196">
        <v>0.1875</v>
      </c>
      <c r="AA215" s="196">
        <v>6.125</v>
      </c>
      <c r="AB215" s="199">
        <v>3.125</v>
      </c>
      <c r="AC215" s="193"/>
    </row>
    <row r="216" spans="23:29" ht="12.75">
      <c r="W216" s="151" t="s">
        <v>1120</v>
      </c>
      <c r="X216" s="196">
        <v>7</v>
      </c>
      <c r="Y216" s="196">
        <v>4</v>
      </c>
      <c r="Z216" s="196">
        <v>0.125</v>
      </c>
      <c r="AA216" s="196">
        <v>6.4375</v>
      </c>
      <c r="AB216" s="199">
        <v>3.4375</v>
      </c>
      <c r="AC216" s="193"/>
    </row>
    <row r="217" spans="23:29" ht="12.75">
      <c r="W217" s="151" t="s">
        <v>1121</v>
      </c>
      <c r="X217" s="196">
        <v>7</v>
      </c>
      <c r="Y217" s="196">
        <v>3</v>
      </c>
      <c r="Z217" s="196">
        <v>0.5</v>
      </c>
      <c r="AA217" s="196">
        <v>4.75</v>
      </c>
      <c r="AB217" s="206">
        <v>0.75</v>
      </c>
      <c r="AC217" s="193"/>
    </row>
    <row r="218" spans="23:29" ht="12.75">
      <c r="W218" s="151" t="s">
        <v>1122</v>
      </c>
      <c r="X218" s="196">
        <v>7</v>
      </c>
      <c r="Y218" s="196">
        <v>3</v>
      </c>
      <c r="Z218" s="196">
        <v>0.375</v>
      </c>
      <c r="AA218" s="196">
        <v>5.3125</v>
      </c>
      <c r="AB218" s="206">
        <v>1.3125</v>
      </c>
      <c r="AC218" s="193"/>
    </row>
    <row r="219" spans="23:29" ht="12.75">
      <c r="W219" s="151" t="s">
        <v>1123</v>
      </c>
      <c r="X219" s="196">
        <v>7</v>
      </c>
      <c r="Y219" s="196">
        <v>3</v>
      </c>
      <c r="Z219" s="196">
        <v>0.3125</v>
      </c>
      <c r="AA219" s="196">
        <v>5.625</v>
      </c>
      <c r="AB219" s="206">
        <v>1.59375</v>
      </c>
      <c r="AC219" s="193"/>
    </row>
    <row r="220" spans="23:29" ht="12.75">
      <c r="W220" s="151" t="s">
        <v>1124</v>
      </c>
      <c r="X220" s="196">
        <v>7</v>
      </c>
      <c r="Y220" s="196">
        <v>3</v>
      </c>
      <c r="Z220" s="196">
        <v>0.25</v>
      </c>
      <c r="AA220" s="196">
        <v>5.875</v>
      </c>
      <c r="AB220" s="206">
        <v>1.875</v>
      </c>
      <c r="AC220" s="175"/>
    </row>
    <row r="221" spans="23:29" ht="12.75">
      <c r="W221" s="151" t="s">
        <v>1125</v>
      </c>
      <c r="X221" s="196">
        <v>7</v>
      </c>
      <c r="Y221" s="196">
        <v>3</v>
      </c>
      <c r="Z221" s="196">
        <v>0.1875</v>
      </c>
      <c r="AA221" s="196">
        <v>6.1875</v>
      </c>
      <c r="AB221" s="199">
        <v>2.1875</v>
      </c>
      <c r="AC221" s="175"/>
    </row>
    <row r="222" spans="23:29" ht="12.75">
      <c r="W222" s="151" t="s">
        <v>1126</v>
      </c>
      <c r="X222" s="196">
        <v>7</v>
      </c>
      <c r="Y222" s="196">
        <v>3</v>
      </c>
      <c r="Z222" s="196">
        <v>0.125</v>
      </c>
      <c r="AA222" s="196">
        <v>6.4375</v>
      </c>
      <c r="AB222" s="199">
        <v>2.4375</v>
      </c>
      <c r="AC222" s="175"/>
    </row>
    <row r="223" spans="23:29" ht="12.75">
      <c r="W223" s="151" t="s">
        <v>1127</v>
      </c>
      <c r="X223" s="196">
        <v>7</v>
      </c>
      <c r="Y223" s="196">
        <v>2</v>
      </c>
      <c r="Z223" s="196">
        <v>0.25</v>
      </c>
      <c r="AA223" s="196">
        <v>5.875</v>
      </c>
      <c r="AB223" s="206">
        <v>0.875</v>
      </c>
      <c r="AC223" s="175"/>
    </row>
    <row r="224" spans="23:29" ht="12.75">
      <c r="W224" s="151" t="s">
        <v>1128</v>
      </c>
      <c r="X224" s="196">
        <v>7</v>
      </c>
      <c r="Y224" s="196">
        <v>2</v>
      </c>
      <c r="Z224" s="196">
        <v>0.1875</v>
      </c>
      <c r="AA224" s="196">
        <v>6.1875</v>
      </c>
      <c r="AB224" s="206">
        <v>1.15625</v>
      </c>
      <c r="AC224" s="175"/>
    </row>
    <row r="225" spans="23:29" ht="12.75">
      <c r="W225" s="151" t="s">
        <v>1129</v>
      </c>
      <c r="X225" s="196">
        <v>7</v>
      </c>
      <c r="Y225" s="196">
        <v>2</v>
      </c>
      <c r="Z225" s="196">
        <v>0.125</v>
      </c>
      <c r="AA225" s="196">
        <v>6.4375</v>
      </c>
      <c r="AB225" s="206">
        <v>1.4375</v>
      </c>
      <c r="AC225" s="175"/>
    </row>
    <row r="226" spans="23:29" ht="12.75">
      <c r="W226" s="151" t="s">
        <v>1130</v>
      </c>
      <c r="X226" s="196">
        <v>6</v>
      </c>
      <c r="Y226" s="196">
        <v>6</v>
      </c>
      <c r="Z226" s="196">
        <v>0.625</v>
      </c>
      <c r="AA226" s="196">
        <v>3.1875</v>
      </c>
      <c r="AB226" s="199">
        <v>3.1875</v>
      </c>
      <c r="AC226" s="175"/>
    </row>
    <row r="227" spans="23:29" ht="12.75">
      <c r="W227" s="151" t="s">
        <v>1131</v>
      </c>
      <c r="X227" s="196">
        <v>6</v>
      </c>
      <c r="Y227" s="196">
        <v>6</v>
      </c>
      <c r="Z227" s="196">
        <v>0.5</v>
      </c>
      <c r="AA227" s="196">
        <v>3.75</v>
      </c>
      <c r="AB227" s="199">
        <v>3.75</v>
      </c>
      <c r="AC227" s="175"/>
    </row>
    <row r="228" spans="23:29" ht="12.75">
      <c r="W228" s="151" t="s">
        <v>1132</v>
      </c>
      <c r="X228" s="196">
        <v>6</v>
      </c>
      <c r="Y228" s="196">
        <v>6</v>
      </c>
      <c r="Z228" s="196">
        <v>0.375</v>
      </c>
      <c r="AA228" s="196">
        <v>4.3125</v>
      </c>
      <c r="AB228" s="199">
        <v>4.3125</v>
      </c>
      <c r="AC228" s="175"/>
    </row>
    <row r="229" spans="23:29" ht="12.75">
      <c r="W229" s="151" t="s">
        <v>1133</v>
      </c>
      <c r="X229" s="196">
        <v>6</v>
      </c>
      <c r="Y229" s="196">
        <v>6</v>
      </c>
      <c r="Z229" s="196">
        <v>0.3125</v>
      </c>
      <c r="AA229" s="196">
        <v>4.625</v>
      </c>
      <c r="AB229" s="199">
        <v>4.625</v>
      </c>
      <c r="AC229" s="175"/>
    </row>
    <row r="230" spans="23:29" ht="12.75">
      <c r="W230" s="151" t="s">
        <v>1134</v>
      </c>
      <c r="X230" s="196">
        <v>6</v>
      </c>
      <c r="Y230" s="196">
        <v>6</v>
      </c>
      <c r="Z230" s="196">
        <v>0.25</v>
      </c>
      <c r="AA230" s="196">
        <v>4.875</v>
      </c>
      <c r="AB230" s="199">
        <v>4.875</v>
      </c>
      <c r="AC230" s="175"/>
    </row>
    <row r="231" spans="23:29" ht="12.75">
      <c r="W231" s="151" t="s">
        <v>1135</v>
      </c>
      <c r="X231" s="196">
        <v>6</v>
      </c>
      <c r="Y231" s="196">
        <v>6</v>
      </c>
      <c r="Z231" s="196">
        <v>0.1875</v>
      </c>
      <c r="AA231" s="196">
        <v>5.1875</v>
      </c>
      <c r="AB231" s="199">
        <v>5.1875</v>
      </c>
      <c r="AC231" s="175"/>
    </row>
    <row r="232" spans="23:29" ht="12.75">
      <c r="W232" s="151" t="s">
        <v>1136</v>
      </c>
      <c r="X232" s="196">
        <v>6</v>
      </c>
      <c r="Y232" s="196">
        <v>6</v>
      </c>
      <c r="Z232" s="196">
        <v>0.125</v>
      </c>
      <c r="AA232" s="196">
        <v>5.4375</v>
      </c>
      <c r="AB232" s="199">
        <v>5.4375</v>
      </c>
      <c r="AC232" s="175"/>
    </row>
    <row r="233" spans="23:29" ht="12.75">
      <c r="W233" s="151" t="s">
        <v>1137</v>
      </c>
      <c r="X233" s="196">
        <v>6</v>
      </c>
      <c r="Y233" s="196">
        <v>5</v>
      </c>
      <c r="Z233" s="196">
        <v>0.5</v>
      </c>
      <c r="AA233" s="196">
        <v>3.75</v>
      </c>
      <c r="AB233" s="199">
        <v>2.75</v>
      </c>
      <c r="AC233" s="175"/>
    </row>
    <row r="234" spans="23:29" ht="12.75">
      <c r="W234" s="151" t="s">
        <v>1138</v>
      </c>
      <c r="X234" s="196">
        <v>6</v>
      </c>
      <c r="Y234" s="196">
        <v>5</v>
      </c>
      <c r="Z234" s="196">
        <v>0.375</v>
      </c>
      <c r="AA234" s="196">
        <v>4.3125</v>
      </c>
      <c r="AB234" s="199">
        <v>3.3125</v>
      </c>
      <c r="AC234" s="175"/>
    </row>
    <row r="235" spans="23:29" ht="12.75">
      <c r="W235" s="151" t="s">
        <v>1139</v>
      </c>
      <c r="X235" s="196">
        <v>6</v>
      </c>
      <c r="Y235" s="196">
        <v>5</v>
      </c>
      <c r="Z235" s="196">
        <v>0.3125</v>
      </c>
      <c r="AA235" s="196">
        <v>4.625</v>
      </c>
      <c r="AB235" s="199">
        <v>3.625</v>
      </c>
      <c r="AC235" s="175"/>
    </row>
    <row r="236" spans="23:29" ht="12.75">
      <c r="W236" s="151" t="s">
        <v>1140</v>
      </c>
      <c r="X236" s="196">
        <v>6</v>
      </c>
      <c r="Y236" s="196">
        <v>5</v>
      </c>
      <c r="Z236" s="196">
        <v>0.25</v>
      </c>
      <c r="AA236" s="196">
        <v>4.875</v>
      </c>
      <c r="AB236" s="199">
        <v>3.875</v>
      </c>
      <c r="AC236" s="175"/>
    </row>
    <row r="237" spans="23:29" ht="12.75">
      <c r="W237" s="151" t="s">
        <v>1141</v>
      </c>
      <c r="X237" s="196">
        <v>6</v>
      </c>
      <c r="Y237" s="196">
        <v>5</v>
      </c>
      <c r="Z237" s="196">
        <v>0.1875</v>
      </c>
      <c r="AA237" s="196">
        <v>5.1875</v>
      </c>
      <c r="AB237" s="199">
        <v>4.1875</v>
      </c>
      <c r="AC237" s="175"/>
    </row>
    <row r="238" spans="23:29" ht="12.75">
      <c r="W238" s="151" t="s">
        <v>1142</v>
      </c>
      <c r="X238" s="196">
        <v>6</v>
      </c>
      <c r="Y238" s="196">
        <v>5</v>
      </c>
      <c r="Z238" s="196">
        <v>0.125</v>
      </c>
      <c r="AA238" s="196">
        <v>5.4375</v>
      </c>
      <c r="AB238" s="199">
        <v>4.4375</v>
      </c>
      <c r="AC238" s="193"/>
    </row>
    <row r="239" spans="23:29" ht="12.75">
      <c r="W239" s="151" t="s">
        <v>1143</v>
      </c>
      <c r="X239" s="196">
        <v>6</v>
      </c>
      <c r="Y239" s="196">
        <v>4</v>
      </c>
      <c r="Z239" s="196">
        <v>0.5</v>
      </c>
      <c r="AA239" s="196">
        <v>3.75</v>
      </c>
      <c r="AB239" s="206">
        <v>1.75</v>
      </c>
      <c r="AC239" s="193"/>
    </row>
    <row r="240" spans="23:29" ht="12.75">
      <c r="W240" s="151" t="s">
        <v>1144</v>
      </c>
      <c r="X240" s="196">
        <v>6</v>
      </c>
      <c r="Y240" s="196">
        <v>4</v>
      </c>
      <c r="Z240" s="196">
        <v>0.375</v>
      </c>
      <c r="AA240" s="196">
        <v>4.3125</v>
      </c>
      <c r="AB240" s="199">
        <v>2.3125</v>
      </c>
      <c r="AC240" s="175"/>
    </row>
    <row r="241" spans="23:29" ht="12.75">
      <c r="W241" s="151" t="s">
        <v>1145</v>
      </c>
      <c r="X241" s="196">
        <v>6</v>
      </c>
      <c r="Y241" s="196">
        <v>4</v>
      </c>
      <c r="Z241" s="196">
        <v>0.3125</v>
      </c>
      <c r="AA241" s="196">
        <v>4.625</v>
      </c>
      <c r="AB241" s="199">
        <v>2.625</v>
      </c>
      <c r="AC241" s="175"/>
    </row>
    <row r="242" spans="23:29" ht="12.75">
      <c r="W242" s="151" t="s">
        <v>1146</v>
      </c>
      <c r="X242" s="196">
        <v>6</v>
      </c>
      <c r="Y242" s="196">
        <v>4</v>
      </c>
      <c r="Z242" s="196">
        <v>0.25</v>
      </c>
      <c r="AA242" s="196">
        <v>4.875</v>
      </c>
      <c r="AB242" s="199">
        <v>2.875</v>
      </c>
      <c r="AC242" s="175"/>
    </row>
    <row r="243" spans="23:29" ht="12.75">
      <c r="W243" s="151" t="s">
        <v>1147</v>
      </c>
      <c r="X243" s="196">
        <v>6</v>
      </c>
      <c r="Y243" s="196">
        <v>4</v>
      </c>
      <c r="Z243" s="196">
        <v>0.1875</v>
      </c>
      <c r="AA243" s="196">
        <v>5.1875</v>
      </c>
      <c r="AB243" s="199">
        <v>3.1875</v>
      </c>
      <c r="AC243" s="175"/>
    </row>
    <row r="244" spans="23:29" ht="12.75">
      <c r="W244" s="151" t="s">
        <v>1148</v>
      </c>
      <c r="X244" s="196">
        <v>6</v>
      </c>
      <c r="Y244" s="196">
        <v>4</v>
      </c>
      <c r="Z244" s="196">
        <v>0.125</v>
      </c>
      <c r="AA244" s="196">
        <v>5.4375</v>
      </c>
      <c r="AB244" s="199">
        <v>3.4375</v>
      </c>
      <c r="AC244" s="175"/>
    </row>
    <row r="245" spans="23:29" ht="12.75">
      <c r="W245" s="151" t="s">
        <v>1149</v>
      </c>
      <c r="X245" s="196">
        <v>6</v>
      </c>
      <c r="Y245" s="196">
        <v>3</v>
      </c>
      <c r="Z245" s="196">
        <v>0.5</v>
      </c>
      <c r="AA245" s="196">
        <v>3.75</v>
      </c>
      <c r="AB245" s="206">
        <v>0.75</v>
      </c>
      <c r="AC245" s="175"/>
    </row>
    <row r="246" spans="23:29" ht="12.75">
      <c r="W246" s="151" t="s">
        <v>1150</v>
      </c>
      <c r="X246" s="196">
        <v>6</v>
      </c>
      <c r="Y246" s="196">
        <v>3</v>
      </c>
      <c r="Z246" s="196">
        <v>0.375</v>
      </c>
      <c r="AA246" s="196">
        <v>4.3125</v>
      </c>
      <c r="AB246" s="206">
        <v>1.3125</v>
      </c>
      <c r="AC246" s="175"/>
    </row>
    <row r="247" spans="23:29" ht="12.75">
      <c r="W247" s="151" t="s">
        <v>1151</v>
      </c>
      <c r="X247" s="196">
        <v>6</v>
      </c>
      <c r="Y247" s="196">
        <v>3</v>
      </c>
      <c r="Z247" s="196">
        <v>0.3125</v>
      </c>
      <c r="AA247" s="196">
        <v>4.625</v>
      </c>
      <c r="AB247" s="206">
        <v>1.59375</v>
      </c>
      <c r="AC247" s="175"/>
    </row>
    <row r="248" spans="23:29" ht="12.75">
      <c r="W248" s="151" t="s">
        <v>1152</v>
      </c>
      <c r="X248" s="196">
        <v>6</v>
      </c>
      <c r="Y248" s="196">
        <v>3</v>
      </c>
      <c r="Z248" s="196">
        <v>0.25</v>
      </c>
      <c r="AA248" s="196">
        <v>4.875</v>
      </c>
      <c r="AB248" s="206">
        <v>1.875</v>
      </c>
      <c r="AC248" s="175"/>
    </row>
    <row r="249" spans="23:29" ht="12.75">
      <c r="W249" s="151" t="s">
        <v>1153</v>
      </c>
      <c r="X249" s="196">
        <v>6</v>
      </c>
      <c r="Y249" s="196">
        <v>3</v>
      </c>
      <c r="Z249" s="196">
        <v>0.1875</v>
      </c>
      <c r="AA249" s="196">
        <v>5.1875</v>
      </c>
      <c r="AB249" s="199">
        <v>2.1875</v>
      </c>
      <c r="AC249" s="175"/>
    </row>
    <row r="250" spans="23:29" ht="12.75">
      <c r="W250" s="151" t="s">
        <v>1154</v>
      </c>
      <c r="X250" s="196">
        <v>6</v>
      </c>
      <c r="Y250" s="196">
        <v>3</v>
      </c>
      <c r="Z250" s="196">
        <v>0.125</v>
      </c>
      <c r="AA250" s="196">
        <v>5.4375</v>
      </c>
      <c r="AB250" s="199">
        <v>2.4375</v>
      </c>
      <c r="AC250" s="175"/>
    </row>
    <row r="251" spans="23:29" ht="12.75">
      <c r="W251" s="151" t="s">
        <v>1155</v>
      </c>
      <c r="X251" s="196">
        <v>6</v>
      </c>
      <c r="Y251" s="196">
        <v>2</v>
      </c>
      <c r="Z251" s="196">
        <v>0.375</v>
      </c>
      <c r="AA251" s="196">
        <v>4.3125</v>
      </c>
      <c r="AB251" s="206">
        <v>0.3125</v>
      </c>
      <c r="AC251" s="175"/>
    </row>
    <row r="252" spans="23:29" ht="12.75">
      <c r="W252" s="151" t="s">
        <v>1156</v>
      </c>
      <c r="X252" s="196">
        <v>6</v>
      </c>
      <c r="Y252" s="196">
        <v>2</v>
      </c>
      <c r="Z252" s="196">
        <v>0.3125</v>
      </c>
      <c r="AA252" s="196">
        <v>4.625</v>
      </c>
      <c r="AB252" s="206">
        <v>0.59375</v>
      </c>
      <c r="AC252" s="175"/>
    </row>
    <row r="253" spans="23:29" ht="12.75">
      <c r="W253" s="151" t="s">
        <v>1157</v>
      </c>
      <c r="X253" s="196">
        <v>6</v>
      </c>
      <c r="Y253" s="196">
        <v>2</v>
      </c>
      <c r="Z253" s="196">
        <v>0.25</v>
      </c>
      <c r="AA253" s="196">
        <v>4.875</v>
      </c>
      <c r="AB253" s="206">
        <v>0.875</v>
      </c>
      <c r="AC253" s="175"/>
    </row>
    <row r="254" spans="23:29" ht="12.75">
      <c r="W254" s="151" t="s">
        <v>1158</v>
      </c>
      <c r="X254" s="196">
        <v>6</v>
      </c>
      <c r="Y254" s="196">
        <v>2</v>
      </c>
      <c r="Z254" s="196">
        <v>0.1875</v>
      </c>
      <c r="AA254" s="196">
        <v>5.1875</v>
      </c>
      <c r="AB254" s="206">
        <v>1.15625</v>
      </c>
      <c r="AC254" s="175"/>
    </row>
    <row r="255" spans="23:29" ht="12.75">
      <c r="W255" s="151" t="s">
        <v>1159</v>
      </c>
      <c r="X255" s="196">
        <v>6</v>
      </c>
      <c r="Y255" s="196">
        <v>2</v>
      </c>
      <c r="Z255" s="196">
        <v>0.125</v>
      </c>
      <c r="AA255" s="196">
        <v>5.4375</v>
      </c>
      <c r="AB255" s="206">
        <v>1.4375</v>
      </c>
      <c r="AC255" s="175"/>
    </row>
    <row r="256" spans="23:29" ht="12.75">
      <c r="W256" s="151" t="s">
        <v>1160</v>
      </c>
      <c r="X256" s="196">
        <v>5.5</v>
      </c>
      <c r="Y256" s="196">
        <v>5.5</v>
      </c>
      <c r="Z256" s="196">
        <v>0.375</v>
      </c>
      <c r="AA256" s="196">
        <v>3.8125</v>
      </c>
      <c r="AB256" s="199">
        <v>3.8125</v>
      </c>
      <c r="AC256" s="175"/>
    </row>
    <row r="257" spans="23:29" ht="12.75">
      <c r="W257" s="151" t="s">
        <v>1161</v>
      </c>
      <c r="X257" s="196">
        <v>5.5</v>
      </c>
      <c r="Y257" s="196">
        <v>5.5</v>
      </c>
      <c r="Z257" s="196">
        <v>0.3125</v>
      </c>
      <c r="AA257" s="196">
        <v>4.125</v>
      </c>
      <c r="AB257" s="199">
        <v>4.125</v>
      </c>
      <c r="AC257" s="175"/>
    </row>
    <row r="258" spans="23:29" ht="12.75">
      <c r="W258" s="151" t="s">
        <v>1162</v>
      </c>
      <c r="X258" s="196">
        <v>5.5</v>
      </c>
      <c r="Y258" s="196">
        <v>5.5</v>
      </c>
      <c r="Z258" s="196">
        <v>0.25</v>
      </c>
      <c r="AA258" s="196">
        <v>4.375</v>
      </c>
      <c r="AB258" s="199">
        <v>4.375</v>
      </c>
      <c r="AC258" s="175"/>
    </row>
    <row r="259" spans="23:29" ht="12.75">
      <c r="W259" s="151" t="s">
        <v>1163</v>
      </c>
      <c r="X259" s="196">
        <v>5.5</v>
      </c>
      <c r="Y259" s="196">
        <v>5.5</v>
      </c>
      <c r="Z259" s="196">
        <v>0.1875</v>
      </c>
      <c r="AA259" s="196">
        <v>4.6875</v>
      </c>
      <c r="AB259" s="199">
        <v>4.6875</v>
      </c>
      <c r="AC259" s="175"/>
    </row>
    <row r="260" spans="23:29" ht="12.75">
      <c r="W260" s="151" t="s">
        <v>1164</v>
      </c>
      <c r="X260" s="196">
        <v>5.5</v>
      </c>
      <c r="Y260" s="196">
        <v>5.5</v>
      </c>
      <c r="Z260" s="196">
        <v>0.125</v>
      </c>
      <c r="AA260" s="196">
        <v>4.9375</v>
      </c>
      <c r="AB260" s="199">
        <v>4.9375</v>
      </c>
      <c r="AC260" s="175"/>
    </row>
    <row r="261" spans="23:29" ht="12.75">
      <c r="W261" s="151" t="s">
        <v>1165</v>
      </c>
      <c r="X261" s="196">
        <v>5</v>
      </c>
      <c r="Y261" s="196">
        <v>5</v>
      </c>
      <c r="Z261" s="196">
        <v>0.5</v>
      </c>
      <c r="AA261" s="196">
        <v>2.75</v>
      </c>
      <c r="AB261" s="199">
        <v>2.75</v>
      </c>
      <c r="AC261" s="175"/>
    </row>
    <row r="262" spans="23:29" ht="12.75">
      <c r="W262" s="151" t="s">
        <v>1166</v>
      </c>
      <c r="X262" s="196">
        <v>5</v>
      </c>
      <c r="Y262" s="196">
        <v>5</v>
      </c>
      <c r="Z262" s="196">
        <v>0.375</v>
      </c>
      <c r="AA262" s="196">
        <v>3.3125</v>
      </c>
      <c r="AB262" s="199">
        <v>3.3125</v>
      </c>
      <c r="AC262" s="175"/>
    </row>
    <row r="263" spans="23:29" ht="12.75">
      <c r="W263" s="151" t="s">
        <v>1167</v>
      </c>
      <c r="X263" s="196">
        <v>5</v>
      </c>
      <c r="Y263" s="196">
        <v>5</v>
      </c>
      <c r="Z263" s="196">
        <v>0.3125</v>
      </c>
      <c r="AA263" s="196">
        <v>3.625</v>
      </c>
      <c r="AB263" s="199">
        <v>3.625</v>
      </c>
      <c r="AC263" s="175"/>
    </row>
    <row r="264" spans="23:29" ht="12.75">
      <c r="W264" s="151" t="s">
        <v>1168</v>
      </c>
      <c r="X264" s="196">
        <v>5</v>
      </c>
      <c r="Y264" s="196">
        <v>5</v>
      </c>
      <c r="Z264" s="196">
        <v>0.25</v>
      </c>
      <c r="AA264" s="196">
        <v>3.875</v>
      </c>
      <c r="AB264" s="199">
        <v>3.875</v>
      </c>
      <c r="AC264" s="175"/>
    </row>
    <row r="265" spans="23:29" ht="12.75">
      <c r="W265" s="151" t="s">
        <v>1169</v>
      </c>
      <c r="X265" s="196">
        <v>5</v>
      </c>
      <c r="Y265" s="196">
        <v>5</v>
      </c>
      <c r="Z265" s="196">
        <v>0.1875</v>
      </c>
      <c r="AA265" s="196">
        <v>4.1875</v>
      </c>
      <c r="AB265" s="199">
        <v>4.1875</v>
      </c>
      <c r="AC265" s="175"/>
    </row>
    <row r="266" spans="23:29" ht="12.75">
      <c r="W266" s="151" t="s">
        <v>1170</v>
      </c>
      <c r="X266" s="196">
        <v>5</v>
      </c>
      <c r="Y266" s="196">
        <v>5</v>
      </c>
      <c r="Z266" s="196">
        <v>0.125</v>
      </c>
      <c r="AA266" s="196">
        <v>4.4375</v>
      </c>
      <c r="AB266" s="199">
        <v>4.4375</v>
      </c>
      <c r="AC266" s="175"/>
    </row>
    <row r="267" spans="23:29" ht="12.75">
      <c r="W267" s="151" t="s">
        <v>1171</v>
      </c>
      <c r="X267" s="196">
        <v>5</v>
      </c>
      <c r="Y267" s="196">
        <v>4</v>
      </c>
      <c r="Z267" s="196">
        <v>0.5</v>
      </c>
      <c r="AA267" s="196">
        <v>2.75</v>
      </c>
      <c r="AB267" s="206">
        <v>1.75</v>
      </c>
      <c r="AC267" s="175"/>
    </row>
    <row r="268" spans="23:29" ht="12.75">
      <c r="W268" s="151" t="s">
        <v>1172</v>
      </c>
      <c r="X268" s="196">
        <v>5</v>
      </c>
      <c r="Y268" s="196">
        <v>4</v>
      </c>
      <c r="Z268" s="196">
        <v>0.375</v>
      </c>
      <c r="AA268" s="196">
        <v>3.3125</v>
      </c>
      <c r="AB268" s="199">
        <v>2.3125</v>
      </c>
      <c r="AC268" s="175"/>
    </row>
    <row r="269" spans="23:29" ht="12.75">
      <c r="W269" s="151" t="s">
        <v>1173</v>
      </c>
      <c r="X269" s="196">
        <v>5</v>
      </c>
      <c r="Y269" s="196">
        <v>4</v>
      </c>
      <c r="Z269" s="196">
        <v>0.3125</v>
      </c>
      <c r="AA269" s="196">
        <v>3.625</v>
      </c>
      <c r="AB269" s="199">
        <v>2.625</v>
      </c>
      <c r="AC269" s="175"/>
    </row>
    <row r="270" spans="23:29" ht="12.75">
      <c r="W270" s="151" t="s">
        <v>1174</v>
      </c>
      <c r="X270" s="196">
        <v>5</v>
      </c>
      <c r="Y270" s="196">
        <v>4</v>
      </c>
      <c r="Z270" s="196">
        <v>0.25</v>
      </c>
      <c r="AA270" s="196">
        <v>3.875</v>
      </c>
      <c r="AB270" s="199">
        <v>2.875</v>
      </c>
      <c r="AC270" s="175"/>
    </row>
    <row r="271" spans="23:29" ht="12.75">
      <c r="W271" s="151" t="s">
        <v>1175</v>
      </c>
      <c r="X271" s="196">
        <v>5</v>
      </c>
      <c r="Y271" s="196">
        <v>4</v>
      </c>
      <c r="Z271" s="196">
        <v>0.1875</v>
      </c>
      <c r="AA271" s="196">
        <v>4.1875</v>
      </c>
      <c r="AB271" s="199">
        <v>3.1875</v>
      </c>
      <c r="AC271" s="175"/>
    </row>
    <row r="272" spans="23:29" ht="12.75">
      <c r="W272" s="151" t="s">
        <v>1176</v>
      </c>
      <c r="X272" s="196">
        <v>5</v>
      </c>
      <c r="Y272" s="196">
        <v>4</v>
      </c>
      <c r="Z272" s="196">
        <v>0.125</v>
      </c>
      <c r="AA272" s="196">
        <v>4.4375</v>
      </c>
      <c r="AB272" s="199">
        <v>3.4375</v>
      </c>
      <c r="AC272" s="175"/>
    </row>
    <row r="273" spans="23:29" ht="12.75">
      <c r="W273" s="151" t="s">
        <v>1177</v>
      </c>
      <c r="X273" s="196">
        <v>5</v>
      </c>
      <c r="Y273" s="196">
        <v>3</v>
      </c>
      <c r="Z273" s="196">
        <v>0.5</v>
      </c>
      <c r="AA273" s="196">
        <v>2.75</v>
      </c>
      <c r="AB273" s="206">
        <v>0.75</v>
      </c>
      <c r="AC273" s="175"/>
    </row>
    <row r="274" spans="23:29" ht="12.75">
      <c r="W274" s="151" t="s">
        <v>1178</v>
      </c>
      <c r="X274" s="196">
        <v>5</v>
      </c>
      <c r="Y274" s="196">
        <v>3</v>
      </c>
      <c r="Z274" s="196">
        <v>0.375</v>
      </c>
      <c r="AA274" s="196">
        <v>3.3125</v>
      </c>
      <c r="AB274" s="206">
        <v>1.3125</v>
      </c>
      <c r="AC274" s="175"/>
    </row>
    <row r="275" spans="23:29" ht="12.75">
      <c r="W275" s="151" t="s">
        <v>1179</v>
      </c>
      <c r="X275" s="196">
        <v>5</v>
      </c>
      <c r="Y275" s="196">
        <v>3</v>
      </c>
      <c r="Z275" s="196">
        <v>0.3125</v>
      </c>
      <c r="AA275" s="196">
        <v>3.625</v>
      </c>
      <c r="AB275" s="206">
        <v>1.59375</v>
      </c>
      <c r="AC275" s="175"/>
    </row>
    <row r="276" spans="23:29" ht="12.75">
      <c r="W276" s="151" t="s">
        <v>1180</v>
      </c>
      <c r="X276" s="196">
        <v>5</v>
      </c>
      <c r="Y276" s="196">
        <v>3</v>
      </c>
      <c r="Z276" s="196">
        <v>0.25</v>
      </c>
      <c r="AA276" s="196">
        <v>3.875</v>
      </c>
      <c r="AB276" s="206">
        <v>1.875</v>
      </c>
      <c r="AC276" s="175"/>
    </row>
    <row r="277" spans="23:29" ht="12.75">
      <c r="W277" s="151" t="s">
        <v>1181</v>
      </c>
      <c r="X277" s="196">
        <v>5</v>
      </c>
      <c r="Y277" s="196">
        <v>3</v>
      </c>
      <c r="Z277" s="196">
        <v>0.1875</v>
      </c>
      <c r="AA277" s="196">
        <v>4.1875</v>
      </c>
      <c r="AB277" s="199">
        <v>2.1875</v>
      </c>
      <c r="AC277" s="175"/>
    </row>
    <row r="278" spans="23:29" ht="12.75">
      <c r="W278" s="151" t="s">
        <v>1182</v>
      </c>
      <c r="X278" s="196">
        <v>5</v>
      </c>
      <c r="Y278" s="196">
        <v>3</v>
      </c>
      <c r="Z278" s="196">
        <v>0.125</v>
      </c>
      <c r="AA278" s="196">
        <v>4.4375</v>
      </c>
      <c r="AB278" s="199">
        <v>2.4375</v>
      </c>
      <c r="AC278" s="175"/>
    </row>
    <row r="279" spans="23:29" ht="12.75">
      <c r="W279" s="151" t="s">
        <v>1183</v>
      </c>
      <c r="X279" s="196">
        <v>5</v>
      </c>
      <c r="Y279" s="196">
        <v>2.5</v>
      </c>
      <c r="Z279" s="196">
        <v>0.25</v>
      </c>
      <c r="AA279" s="196">
        <v>3.875</v>
      </c>
      <c r="AB279" s="206">
        <v>1.375</v>
      </c>
      <c r="AC279" s="175"/>
    </row>
    <row r="280" spans="23:29" ht="12.75">
      <c r="W280" s="151" t="s">
        <v>1184</v>
      </c>
      <c r="X280" s="196">
        <v>5</v>
      </c>
      <c r="Y280" s="196">
        <v>2.5</v>
      </c>
      <c r="Z280" s="196">
        <v>0.1875</v>
      </c>
      <c r="AA280" s="196">
        <v>4.1875</v>
      </c>
      <c r="AB280" s="206">
        <v>1.65625</v>
      </c>
      <c r="AC280" s="175"/>
    </row>
    <row r="281" spans="23:29" ht="12.75">
      <c r="W281" s="151" t="s">
        <v>1185</v>
      </c>
      <c r="X281" s="196">
        <v>5</v>
      </c>
      <c r="Y281" s="196">
        <v>2.5</v>
      </c>
      <c r="Z281" s="196">
        <v>0.125</v>
      </c>
      <c r="AA281" s="196">
        <v>4.4375</v>
      </c>
      <c r="AB281" s="206">
        <v>1.9375</v>
      </c>
      <c r="AC281" s="175"/>
    </row>
    <row r="282" spans="23:29" ht="12.75">
      <c r="W282" s="151" t="s">
        <v>1186</v>
      </c>
      <c r="X282" s="196">
        <v>5</v>
      </c>
      <c r="Y282" s="196">
        <v>2</v>
      </c>
      <c r="Z282" s="196">
        <v>0.375</v>
      </c>
      <c r="AA282" s="196">
        <v>3.3125</v>
      </c>
      <c r="AB282" s="206">
        <v>0.3125</v>
      </c>
      <c r="AC282" s="175"/>
    </row>
    <row r="283" spans="23:29" ht="12.75">
      <c r="W283" s="151" t="s">
        <v>1187</v>
      </c>
      <c r="X283" s="196">
        <v>5</v>
      </c>
      <c r="Y283" s="196">
        <v>2</v>
      </c>
      <c r="Z283" s="196">
        <v>0.3125</v>
      </c>
      <c r="AA283" s="196">
        <v>3.625</v>
      </c>
      <c r="AB283" s="206">
        <v>0.59375</v>
      </c>
      <c r="AC283" s="175"/>
    </row>
    <row r="284" spans="23:29" ht="12.75">
      <c r="W284" s="151" t="s">
        <v>1188</v>
      </c>
      <c r="X284" s="196">
        <v>5</v>
      </c>
      <c r="Y284" s="196">
        <v>2</v>
      </c>
      <c r="Z284" s="196">
        <v>0.25</v>
      </c>
      <c r="AA284" s="196">
        <v>3.875</v>
      </c>
      <c r="AB284" s="206">
        <v>0.875</v>
      </c>
      <c r="AC284" s="175"/>
    </row>
    <row r="285" spans="23:29" ht="12.75">
      <c r="W285" s="151" t="s">
        <v>1189</v>
      </c>
      <c r="X285" s="196">
        <v>5</v>
      </c>
      <c r="Y285" s="196">
        <v>2</v>
      </c>
      <c r="Z285" s="196">
        <v>0.1875</v>
      </c>
      <c r="AA285" s="196">
        <v>4.1875</v>
      </c>
      <c r="AB285" s="206">
        <v>1.15625</v>
      </c>
      <c r="AC285" s="175"/>
    </row>
    <row r="286" spans="23:29" ht="12.75">
      <c r="W286" s="151" t="s">
        <v>1190</v>
      </c>
      <c r="X286" s="196">
        <v>5</v>
      </c>
      <c r="Y286" s="196">
        <v>2</v>
      </c>
      <c r="Z286" s="196">
        <v>0.125</v>
      </c>
      <c r="AA286" s="196">
        <v>4.4375</v>
      </c>
      <c r="AB286" s="206">
        <v>1.4375</v>
      </c>
      <c r="AC286" s="175"/>
    </row>
    <row r="287" spans="23:29" ht="12.75">
      <c r="W287" s="151" t="s">
        <v>1191</v>
      </c>
      <c r="X287" s="196">
        <v>4.5</v>
      </c>
      <c r="Y287" s="196">
        <v>4.5</v>
      </c>
      <c r="Z287" s="196">
        <v>0.5</v>
      </c>
      <c r="AA287" s="196">
        <v>2.25</v>
      </c>
      <c r="AB287" s="199">
        <v>2.25</v>
      </c>
      <c r="AC287" s="175"/>
    </row>
    <row r="288" spans="23:29" ht="12.75">
      <c r="W288" s="151" t="s">
        <v>1192</v>
      </c>
      <c r="X288" s="196">
        <v>4.5</v>
      </c>
      <c r="Y288" s="196">
        <v>4.5</v>
      </c>
      <c r="Z288" s="196">
        <v>0.375</v>
      </c>
      <c r="AA288" s="196">
        <v>2.8125</v>
      </c>
      <c r="AB288" s="199">
        <v>2.8125</v>
      </c>
      <c r="AC288" s="175"/>
    </row>
    <row r="289" spans="23:29" ht="12.75">
      <c r="W289" s="151" t="s">
        <v>1193</v>
      </c>
      <c r="X289" s="196">
        <v>4.5</v>
      </c>
      <c r="Y289" s="196">
        <v>4.5</v>
      </c>
      <c r="Z289" s="196">
        <v>0.3125</v>
      </c>
      <c r="AA289" s="196">
        <v>3.125</v>
      </c>
      <c r="AB289" s="199">
        <v>3.125</v>
      </c>
      <c r="AC289" s="175"/>
    </row>
    <row r="290" spans="23:29" ht="12.75">
      <c r="W290" s="151" t="s">
        <v>1194</v>
      </c>
      <c r="X290" s="196">
        <v>4.5</v>
      </c>
      <c r="Y290" s="196">
        <v>4.5</v>
      </c>
      <c r="Z290" s="196">
        <v>0.25</v>
      </c>
      <c r="AA290" s="196">
        <v>3.375</v>
      </c>
      <c r="AB290" s="199">
        <v>3.375</v>
      </c>
      <c r="AC290" s="175"/>
    </row>
    <row r="291" spans="23:29" ht="12.75">
      <c r="W291" s="151" t="s">
        <v>1195</v>
      </c>
      <c r="X291" s="196">
        <v>4.5</v>
      </c>
      <c r="Y291" s="196">
        <v>4.5</v>
      </c>
      <c r="Z291" s="196">
        <v>0.1875</v>
      </c>
      <c r="AA291" s="196">
        <v>3.6875</v>
      </c>
      <c r="AB291" s="199">
        <v>3.6875</v>
      </c>
      <c r="AC291" s="175"/>
    </row>
    <row r="292" spans="23:29" ht="12.75">
      <c r="W292" s="151" t="s">
        <v>1196</v>
      </c>
      <c r="X292" s="196">
        <v>4.5</v>
      </c>
      <c r="Y292" s="196">
        <v>4.5</v>
      </c>
      <c r="Z292" s="196">
        <v>0.125</v>
      </c>
      <c r="AA292" s="196">
        <v>3.9375</v>
      </c>
      <c r="AB292" s="199">
        <v>3.9375</v>
      </c>
      <c r="AC292" s="175"/>
    </row>
    <row r="293" spans="23:29" ht="12.75">
      <c r="W293" s="151" t="s">
        <v>1197</v>
      </c>
      <c r="X293" s="196">
        <v>4</v>
      </c>
      <c r="Y293" s="196">
        <v>4</v>
      </c>
      <c r="Z293" s="196">
        <v>0.5</v>
      </c>
      <c r="AA293" s="203">
        <v>1.75</v>
      </c>
      <c r="AB293" s="206">
        <v>1.75</v>
      </c>
      <c r="AC293" s="175"/>
    </row>
    <row r="294" spans="23:29" ht="12.75">
      <c r="W294" s="151" t="s">
        <v>1198</v>
      </c>
      <c r="X294" s="196">
        <v>4</v>
      </c>
      <c r="Y294" s="196">
        <v>4</v>
      </c>
      <c r="Z294" s="196">
        <v>0.375</v>
      </c>
      <c r="AA294" s="196">
        <v>2.3125</v>
      </c>
      <c r="AB294" s="199">
        <v>2.3125</v>
      </c>
      <c r="AC294" s="175"/>
    </row>
    <row r="295" spans="23:29" ht="12.75">
      <c r="W295" s="151" t="s">
        <v>1199</v>
      </c>
      <c r="X295" s="196">
        <v>4</v>
      </c>
      <c r="Y295" s="196">
        <v>4</v>
      </c>
      <c r="Z295" s="196">
        <v>0.3125</v>
      </c>
      <c r="AA295" s="196">
        <v>2.625</v>
      </c>
      <c r="AB295" s="199">
        <v>2.625</v>
      </c>
      <c r="AC295" s="175"/>
    </row>
    <row r="296" spans="23:29" ht="12.75">
      <c r="W296" s="151" t="s">
        <v>1200</v>
      </c>
      <c r="X296" s="196">
        <v>4</v>
      </c>
      <c r="Y296" s="196">
        <v>4</v>
      </c>
      <c r="Z296" s="196">
        <v>0.25</v>
      </c>
      <c r="AA296" s="196">
        <v>2.875</v>
      </c>
      <c r="AB296" s="199">
        <v>2.875</v>
      </c>
      <c r="AC296" s="175"/>
    </row>
    <row r="297" spans="23:29" ht="12.75">
      <c r="W297" s="151" t="s">
        <v>1201</v>
      </c>
      <c r="X297" s="196">
        <v>4</v>
      </c>
      <c r="Y297" s="196">
        <v>4</v>
      </c>
      <c r="Z297" s="196">
        <v>0.1875</v>
      </c>
      <c r="AA297" s="196">
        <v>3.1875</v>
      </c>
      <c r="AB297" s="199">
        <v>3.1875</v>
      </c>
      <c r="AC297" s="193"/>
    </row>
    <row r="298" spans="23:29" ht="12.75">
      <c r="W298" s="151" t="s">
        <v>1202</v>
      </c>
      <c r="X298" s="196">
        <v>4</v>
      </c>
      <c r="Y298" s="196">
        <v>4</v>
      </c>
      <c r="Z298" s="196">
        <v>0.125</v>
      </c>
      <c r="AA298" s="196">
        <v>3.4375</v>
      </c>
      <c r="AB298" s="199">
        <v>3.4375</v>
      </c>
      <c r="AC298" s="193"/>
    </row>
    <row r="299" spans="23:29" ht="12.75">
      <c r="W299" s="151" t="s">
        <v>1203</v>
      </c>
      <c r="X299" s="196">
        <v>4</v>
      </c>
      <c r="Y299" s="196">
        <v>3</v>
      </c>
      <c r="Z299" s="196">
        <v>0.375</v>
      </c>
      <c r="AA299" s="196">
        <v>2.3125</v>
      </c>
      <c r="AB299" s="206">
        <v>1.3125</v>
      </c>
      <c r="AC299" s="175"/>
    </row>
    <row r="300" spans="23:29" ht="12.75">
      <c r="W300" s="151" t="s">
        <v>1204</v>
      </c>
      <c r="X300" s="196">
        <v>4</v>
      </c>
      <c r="Y300" s="196">
        <v>3</v>
      </c>
      <c r="Z300" s="196">
        <v>0.3125</v>
      </c>
      <c r="AA300" s="196">
        <v>2.625</v>
      </c>
      <c r="AB300" s="206">
        <v>1.59375</v>
      </c>
      <c r="AC300" s="175"/>
    </row>
    <row r="301" spans="23:29" ht="12.75">
      <c r="W301" s="151" t="s">
        <v>1205</v>
      </c>
      <c r="X301" s="196">
        <v>4</v>
      </c>
      <c r="Y301" s="196">
        <v>3</v>
      </c>
      <c r="Z301" s="196">
        <v>0.25</v>
      </c>
      <c r="AA301" s="196">
        <v>2.875</v>
      </c>
      <c r="AB301" s="206">
        <v>1.875</v>
      </c>
      <c r="AC301" s="175"/>
    </row>
    <row r="302" spans="23:29" ht="12.75">
      <c r="W302" s="151" t="s">
        <v>1206</v>
      </c>
      <c r="X302" s="196">
        <v>4</v>
      </c>
      <c r="Y302" s="196">
        <v>3</v>
      </c>
      <c r="Z302" s="196">
        <v>0.1875</v>
      </c>
      <c r="AA302" s="196">
        <v>3.1875</v>
      </c>
      <c r="AB302" s="199">
        <v>2.1875</v>
      </c>
      <c r="AC302" s="175"/>
    </row>
    <row r="303" spans="23:29" ht="12.75">
      <c r="W303" s="151" t="s">
        <v>1207</v>
      </c>
      <c r="X303" s="196">
        <v>4</v>
      </c>
      <c r="Y303" s="196">
        <v>3</v>
      </c>
      <c r="Z303" s="196">
        <v>0.125</v>
      </c>
      <c r="AA303" s="196">
        <v>3.4375</v>
      </c>
      <c r="AB303" s="199">
        <v>2.4375</v>
      </c>
      <c r="AC303" s="175"/>
    </row>
    <row r="304" spans="23:29" ht="12.75">
      <c r="W304" s="151" t="s">
        <v>1208</v>
      </c>
      <c r="X304" s="196">
        <v>4</v>
      </c>
      <c r="Y304" s="196">
        <v>2.5</v>
      </c>
      <c r="Z304" s="196">
        <v>0.375</v>
      </c>
      <c r="AA304" s="196">
        <v>2.3125</v>
      </c>
      <c r="AB304" s="206">
        <v>0.8125</v>
      </c>
      <c r="AC304" s="175"/>
    </row>
    <row r="305" spans="23:29" ht="12.75">
      <c r="W305" s="151" t="s">
        <v>1209</v>
      </c>
      <c r="X305" s="196">
        <v>4</v>
      </c>
      <c r="Y305" s="196">
        <v>2.5</v>
      </c>
      <c r="Z305" s="196">
        <v>0.3125</v>
      </c>
      <c r="AA305" s="196">
        <v>2.625</v>
      </c>
      <c r="AB305" s="206">
        <v>1.09375</v>
      </c>
      <c r="AC305" s="175"/>
    </row>
    <row r="306" spans="23:29" ht="12.75">
      <c r="W306" s="151" t="s">
        <v>1210</v>
      </c>
      <c r="X306" s="196">
        <v>4</v>
      </c>
      <c r="Y306" s="196">
        <v>2.5</v>
      </c>
      <c r="Z306" s="196">
        <v>0.25</v>
      </c>
      <c r="AA306" s="196">
        <v>2.875</v>
      </c>
      <c r="AB306" s="206">
        <v>1.375</v>
      </c>
      <c r="AC306" s="175"/>
    </row>
    <row r="307" spans="23:29" ht="12.75">
      <c r="W307" s="151" t="s">
        <v>1211</v>
      </c>
      <c r="X307" s="196">
        <v>4</v>
      </c>
      <c r="Y307" s="196">
        <v>2.5</v>
      </c>
      <c r="Z307" s="196">
        <v>0.1875</v>
      </c>
      <c r="AA307" s="196">
        <v>3.125</v>
      </c>
      <c r="AB307" s="206">
        <v>1.65625</v>
      </c>
      <c r="AC307" s="175"/>
    </row>
    <row r="308" spans="23:29" ht="12.75">
      <c r="W308" s="151" t="s">
        <v>1212</v>
      </c>
      <c r="X308" s="196">
        <v>4</v>
      </c>
      <c r="Y308" s="196">
        <v>2.5</v>
      </c>
      <c r="Z308" s="196">
        <v>0.125</v>
      </c>
      <c r="AA308" s="196">
        <v>3.4375</v>
      </c>
      <c r="AB308" s="206">
        <v>1.9375</v>
      </c>
      <c r="AC308" s="175"/>
    </row>
    <row r="309" spans="23:29" ht="12.75">
      <c r="W309" s="151" t="s">
        <v>1213</v>
      </c>
      <c r="X309" s="196">
        <v>4</v>
      </c>
      <c r="Y309" s="196">
        <v>2</v>
      </c>
      <c r="Z309" s="196">
        <v>0.375</v>
      </c>
      <c r="AA309" s="196">
        <v>2.3125</v>
      </c>
      <c r="AB309" s="206">
        <v>0.3125</v>
      </c>
      <c r="AC309" s="175"/>
    </row>
    <row r="310" spans="23:29" ht="12.75">
      <c r="W310" s="151" t="s">
        <v>1214</v>
      </c>
      <c r="X310" s="196">
        <v>4</v>
      </c>
      <c r="Y310" s="196">
        <v>2</v>
      </c>
      <c r="Z310" s="196">
        <v>0.3125</v>
      </c>
      <c r="AA310" s="196">
        <v>2.625</v>
      </c>
      <c r="AB310" s="206">
        <v>0.59375</v>
      </c>
      <c r="AC310" s="175"/>
    </row>
    <row r="311" spans="23:29" ht="12.75">
      <c r="W311" s="151" t="s">
        <v>1215</v>
      </c>
      <c r="X311" s="196">
        <v>4</v>
      </c>
      <c r="Y311" s="196">
        <v>2</v>
      </c>
      <c r="Z311" s="196">
        <v>0.25</v>
      </c>
      <c r="AA311" s="196">
        <v>2.875</v>
      </c>
      <c r="AB311" s="206">
        <v>0.875</v>
      </c>
      <c r="AC311" s="175"/>
    </row>
    <row r="312" spans="23:29" ht="12.75">
      <c r="W312" s="151" t="s">
        <v>1216</v>
      </c>
      <c r="X312" s="196">
        <v>4</v>
      </c>
      <c r="Y312" s="196">
        <v>2</v>
      </c>
      <c r="Z312" s="196">
        <v>0.1875</v>
      </c>
      <c r="AA312" s="196">
        <v>3.1875</v>
      </c>
      <c r="AB312" s="206">
        <v>1.15625</v>
      </c>
      <c r="AC312" s="175"/>
    </row>
    <row r="313" spans="23:29" ht="12.75">
      <c r="W313" s="151" t="s">
        <v>1217</v>
      </c>
      <c r="X313" s="196">
        <v>4</v>
      </c>
      <c r="Y313" s="196">
        <v>2</v>
      </c>
      <c r="Z313" s="196">
        <v>0.125</v>
      </c>
      <c r="AA313" s="196">
        <v>3.4375</v>
      </c>
      <c r="AB313" s="206">
        <v>1.4375</v>
      </c>
      <c r="AC313" s="175"/>
    </row>
    <row r="314" spans="23:29" ht="12.75">
      <c r="W314" s="151" t="s">
        <v>1218</v>
      </c>
      <c r="X314" s="196">
        <v>3.5</v>
      </c>
      <c r="Y314" s="196">
        <v>2.5</v>
      </c>
      <c r="Z314" s="196">
        <v>0.375</v>
      </c>
      <c r="AA314" s="203">
        <v>1.8125</v>
      </c>
      <c r="AB314" s="206">
        <v>0.8125</v>
      </c>
      <c r="AC314" s="175"/>
    </row>
    <row r="315" spans="23:29" ht="12.75">
      <c r="W315" s="151" t="s">
        <v>1219</v>
      </c>
      <c r="X315" s="196">
        <v>3.5</v>
      </c>
      <c r="Y315" s="196">
        <v>2.5</v>
      </c>
      <c r="Z315" s="196">
        <v>0.3125</v>
      </c>
      <c r="AA315" s="196">
        <v>2.125</v>
      </c>
      <c r="AB315" s="206">
        <v>1.09375</v>
      </c>
      <c r="AC315" s="175"/>
    </row>
    <row r="316" spans="23:29" ht="12.75">
      <c r="W316" s="151" t="s">
        <v>1220</v>
      </c>
      <c r="X316" s="196">
        <v>3.5</v>
      </c>
      <c r="Y316" s="196">
        <v>2.5</v>
      </c>
      <c r="Z316" s="196">
        <v>0.25</v>
      </c>
      <c r="AA316" s="196">
        <v>2.375</v>
      </c>
      <c r="AB316" s="206">
        <v>1.375</v>
      </c>
      <c r="AC316" s="175"/>
    </row>
    <row r="317" spans="23:29" ht="12.75">
      <c r="W317" s="151" t="s">
        <v>1221</v>
      </c>
      <c r="X317" s="196">
        <v>3.5</v>
      </c>
      <c r="Y317" s="196">
        <v>2.5</v>
      </c>
      <c r="Z317" s="196">
        <v>0.1875</v>
      </c>
      <c r="AA317" s="196">
        <v>2.6875</v>
      </c>
      <c r="AB317" s="206">
        <v>1.65625</v>
      </c>
      <c r="AC317" s="175"/>
    </row>
    <row r="318" spans="23:29" ht="12.75">
      <c r="W318" s="151" t="s">
        <v>1222</v>
      </c>
      <c r="X318" s="196">
        <v>3.5</v>
      </c>
      <c r="Y318" s="196">
        <v>2.5</v>
      </c>
      <c r="Z318" s="196">
        <v>0.125</v>
      </c>
      <c r="AA318" s="196">
        <v>2.9375</v>
      </c>
      <c r="AB318" s="206">
        <v>1.9375</v>
      </c>
      <c r="AC318" s="175"/>
    </row>
    <row r="319" spans="23:29" ht="12.75">
      <c r="W319" s="151" t="s">
        <v>1223</v>
      </c>
      <c r="X319" s="196">
        <v>3.5</v>
      </c>
      <c r="Y319" s="196">
        <v>3.5</v>
      </c>
      <c r="Z319" s="196">
        <v>0.375</v>
      </c>
      <c r="AA319" s="203">
        <v>1.8125</v>
      </c>
      <c r="AB319" s="206">
        <v>1.8125</v>
      </c>
      <c r="AC319" s="175"/>
    </row>
    <row r="320" spans="23:29" ht="12.75">
      <c r="W320" s="151" t="s">
        <v>1224</v>
      </c>
      <c r="X320" s="196">
        <v>3.5</v>
      </c>
      <c r="Y320" s="196">
        <v>3.5</v>
      </c>
      <c r="Z320" s="196">
        <v>0.3125</v>
      </c>
      <c r="AA320" s="196">
        <v>2.125</v>
      </c>
      <c r="AB320" s="199">
        <v>2.125</v>
      </c>
      <c r="AC320" s="175"/>
    </row>
    <row r="321" spans="23:29" ht="12.75">
      <c r="W321" s="151" t="s">
        <v>1225</v>
      </c>
      <c r="X321" s="196">
        <v>3.5</v>
      </c>
      <c r="Y321" s="196">
        <v>3.5</v>
      </c>
      <c r="Z321" s="196">
        <v>0.25</v>
      </c>
      <c r="AA321" s="196">
        <v>2.375</v>
      </c>
      <c r="AB321" s="199">
        <v>2.375</v>
      </c>
      <c r="AC321" s="175"/>
    </row>
    <row r="322" spans="23:29" ht="12.75">
      <c r="W322" s="151" t="s">
        <v>1226</v>
      </c>
      <c r="X322" s="196">
        <v>3.5</v>
      </c>
      <c r="Y322" s="196">
        <v>3.5</v>
      </c>
      <c r="Z322" s="196">
        <v>0.1875</v>
      </c>
      <c r="AA322" s="196">
        <v>2.6875</v>
      </c>
      <c r="AB322" s="199">
        <v>2.6875</v>
      </c>
      <c r="AC322" s="175"/>
    </row>
    <row r="323" spans="23:29" ht="12.75">
      <c r="W323" s="151" t="s">
        <v>1227</v>
      </c>
      <c r="X323" s="196">
        <v>3.5</v>
      </c>
      <c r="Y323" s="196">
        <v>3.5</v>
      </c>
      <c r="Z323" s="196">
        <v>0.125</v>
      </c>
      <c r="AA323" s="196">
        <v>2.9375</v>
      </c>
      <c r="AB323" s="199">
        <v>2.9375</v>
      </c>
      <c r="AC323" s="175"/>
    </row>
    <row r="324" spans="23:29" ht="12.75">
      <c r="W324" s="151" t="s">
        <v>1228</v>
      </c>
      <c r="X324" s="196">
        <v>3.5</v>
      </c>
      <c r="Y324" s="196">
        <v>2</v>
      </c>
      <c r="Z324" s="196">
        <v>0.25</v>
      </c>
      <c r="AA324" s="196">
        <v>2.375</v>
      </c>
      <c r="AB324" s="206">
        <v>0.875</v>
      </c>
      <c r="AC324" s="175"/>
    </row>
    <row r="325" spans="23:29" ht="12.75">
      <c r="W325" s="151" t="s">
        <v>1229</v>
      </c>
      <c r="X325" s="196">
        <v>3.5</v>
      </c>
      <c r="Y325" s="196">
        <v>2</v>
      </c>
      <c r="Z325" s="196">
        <v>0.1875</v>
      </c>
      <c r="AA325" s="196">
        <v>2.6875</v>
      </c>
      <c r="AB325" s="206">
        <v>1.15625</v>
      </c>
      <c r="AC325" s="175"/>
    </row>
    <row r="326" spans="23:29" ht="12.75">
      <c r="W326" s="151" t="s">
        <v>1230</v>
      </c>
      <c r="X326" s="196">
        <v>3.5</v>
      </c>
      <c r="Y326" s="196">
        <v>2</v>
      </c>
      <c r="Z326" s="196">
        <v>0.125</v>
      </c>
      <c r="AA326" s="196">
        <v>2.9375</v>
      </c>
      <c r="AB326" s="206">
        <v>1.4375</v>
      </c>
      <c r="AC326" s="175"/>
    </row>
    <row r="327" spans="23:29" ht="12.75">
      <c r="W327" s="151" t="s">
        <v>1231</v>
      </c>
      <c r="X327" s="196">
        <v>3.5</v>
      </c>
      <c r="Y327" s="196">
        <v>1.5</v>
      </c>
      <c r="Z327" s="196">
        <v>0.25</v>
      </c>
      <c r="AA327" s="196">
        <v>2.375</v>
      </c>
      <c r="AB327" s="206">
        <v>0.375</v>
      </c>
      <c r="AC327" s="175"/>
    </row>
    <row r="328" spans="23:29" ht="12.75">
      <c r="W328" s="151" t="s">
        <v>1232</v>
      </c>
      <c r="X328" s="196">
        <v>3.5</v>
      </c>
      <c r="Y328" s="196">
        <v>1.5</v>
      </c>
      <c r="Z328" s="196">
        <v>0.1875</v>
      </c>
      <c r="AA328" s="196">
        <v>2.6875</v>
      </c>
      <c r="AB328" s="206">
        <v>0.65625</v>
      </c>
      <c r="AC328" s="175"/>
    </row>
    <row r="329" spans="23:29" ht="12.75">
      <c r="W329" s="151" t="s">
        <v>1233</v>
      </c>
      <c r="X329" s="196">
        <v>3.5</v>
      </c>
      <c r="Y329" s="196">
        <v>1.5</v>
      </c>
      <c r="Z329" s="196">
        <v>0.125</v>
      </c>
      <c r="AA329" s="196">
        <v>2.9375</v>
      </c>
      <c r="AB329" s="206">
        <v>0.9375</v>
      </c>
      <c r="AC329" s="175"/>
    </row>
    <row r="330" spans="23:29" ht="12.75">
      <c r="W330" s="151" t="s">
        <v>1234</v>
      </c>
      <c r="X330" s="196">
        <v>3</v>
      </c>
      <c r="Y330" s="196">
        <v>3</v>
      </c>
      <c r="Z330" s="196">
        <v>0.375</v>
      </c>
      <c r="AA330" s="203">
        <v>1.3125</v>
      </c>
      <c r="AB330" s="206">
        <v>1.3125</v>
      </c>
      <c r="AC330" s="175"/>
    </row>
    <row r="331" spans="23:29" ht="12.75">
      <c r="W331" s="151" t="s">
        <v>1235</v>
      </c>
      <c r="X331" s="196">
        <v>3</v>
      </c>
      <c r="Y331" s="196">
        <v>3</v>
      </c>
      <c r="Z331" s="196">
        <v>0.3125</v>
      </c>
      <c r="AA331" s="203">
        <v>1.59375</v>
      </c>
      <c r="AB331" s="206">
        <v>1.59375</v>
      </c>
      <c r="AC331" s="175"/>
    </row>
    <row r="332" spans="23:29" ht="12.75">
      <c r="W332" s="151" t="s">
        <v>1236</v>
      </c>
      <c r="X332" s="196">
        <v>3</v>
      </c>
      <c r="Y332" s="196">
        <v>3</v>
      </c>
      <c r="Z332" s="196">
        <v>0.25</v>
      </c>
      <c r="AA332" s="203">
        <v>1.875</v>
      </c>
      <c r="AB332" s="206">
        <v>1.875</v>
      </c>
      <c r="AC332" s="175"/>
    </row>
    <row r="333" spans="23:29" ht="12.75">
      <c r="W333" s="151" t="s">
        <v>1237</v>
      </c>
      <c r="X333" s="196">
        <v>3</v>
      </c>
      <c r="Y333" s="196">
        <v>3</v>
      </c>
      <c r="Z333" s="196">
        <v>0.1875</v>
      </c>
      <c r="AA333" s="196">
        <v>2.1875</v>
      </c>
      <c r="AB333" s="199">
        <v>2.1875</v>
      </c>
      <c r="AC333" s="175"/>
    </row>
    <row r="334" spans="23:29" ht="12.75">
      <c r="W334" s="151" t="s">
        <v>1238</v>
      </c>
      <c r="X334" s="196">
        <v>3</v>
      </c>
      <c r="Y334" s="196">
        <v>3</v>
      </c>
      <c r="Z334" s="196">
        <v>0.125</v>
      </c>
      <c r="AA334" s="196">
        <v>2.4375</v>
      </c>
      <c r="AB334" s="199">
        <v>2.4375</v>
      </c>
      <c r="AC334" s="175"/>
    </row>
    <row r="335" spans="23:29" ht="12.75">
      <c r="W335" s="151" t="s">
        <v>1239</v>
      </c>
      <c r="X335" s="196">
        <v>3</v>
      </c>
      <c r="Y335" s="196">
        <v>2.5</v>
      </c>
      <c r="Z335" s="196">
        <v>0.3125</v>
      </c>
      <c r="AA335" s="203">
        <v>1.59375</v>
      </c>
      <c r="AB335" s="206">
        <v>1.09375</v>
      </c>
      <c r="AC335" s="175"/>
    </row>
    <row r="336" spans="23:29" ht="12.75">
      <c r="W336" s="151" t="s">
        <v>1240</v>
      </c>
      <c r="X336" s="196">
        <v>3</v>
      </c>
      <c r="Y336" s="196">
        <v>2.5</v>
      </c>
      <c r="Z336" s="196">
        <v>0.25</v>
      </c>
      <c r="AA336" s="203">
        <v>1.875</v>
      </c>
      <c r="AB336" s="206">
        <v>1.375</v>
      </c>
      <c r="AC336" s="173"/>
    </row>
    <row r="337" spans="23:29" ht="12.75">
      <c r="W337" s="151" t="s">
        <v>1241</v>
      </c>
      <c r="X337" s="196">
        <v>3</v>
      </c>
      <c r="Y337" s="196">
        <v>2.5</v>
      </c>
      <c r="Z337" s="196">
        <v>0.1875</v>
      </c>
      <c r="AA337" s="196">
        <v>2.1875</v>
      </c>
      <c r="AB337" s="206">
        <v>1.65625</v>
      </c>
      <c r="AC337" s="173"/>
    </row>
    <row r="338" spans="23:29" ht="12.75">
      <c r="W338" s="151" t="s">
        <v>1242</v>
      </c>
      <c r="X338" s="196">
        <v>3</v>
      </c>
      <c r="Y338" s="196">
        <v>2.5</v>
      </c>
      <c r="Z338" s="196">
        <v>0.125</v>
      </c>
      <c r="AA338" s="196">
        <v>2.4375</v>
      </c>
      <c r="AB338" s="206">
        <v>1.9375</v>
      </c>
      <c r="AC338" s="173"/>
    </row>
    <row r="339" spans="23:29" ht="12.75">
      <c r="W339" s="151" t="s">
        <v>1243</v>
      </c>
      <c r="X339" s="196">
        <v>3</v>
      </c>
      <c r="Y339" s="196">
        <v>2</v>
      </c>
      <c r="Z339" s="196">
        <v>0.3125</v>
      </c>
      <c r="AA339" s="203">
        <v>1.59375</v>
      </c>
      <c r="AB339" s="206">
        <v>0.59375</v>
      </c>
      <c r="AC339" s="173"/>
    </row>
    <row r="340" spans="23:29" ht="12.75">
      <c r="W340" s="151" t="s">
        <v>1244</v>
      </c>
      <c r="X340" s="196">
        <v>3</v>
      </c>
      <c r="Y340" s="196">
        <v>2</v>
      </c>
      <c r="Z340" s="196">
        <v>0.25</v>
      </c>
      <c r="AA340" s="203">
        <v>1.875</v>
      </c>
      <c r="AB340" s="206">
        <v>0.875</v>
      </c>
      <c r="AC340" s="173"/>
    </row>
    <row r="341" spans="23:29" ht="12.75">
      <c r="W341" s="151" t="s">
        <v>1245</v>
      </c>
      <c r="X341" s="196">
        <v>3</v>
      </c>
      <c r="Y341" s="196">
        <v>2</v>
      </c>
      <c r="Z341" s="196">
        <v>0.1875</v>
      </c>
      <c r="AA341" s="196">
        <v>2.1875</v>
      </c>
      <c r="AB341" s="206">
        <v>1.15625</v>
      </c>
      <c r="AC341" s="173"/>
    </row>
    <row r="342" spans="23:29" ht="12.75">
      <c r="W342" s="151" t="s">
        <v>1246</v>
      </c>
      <c r="X342" s="196">
        <v>3</v>
      </c>
      <c r="Y342" s="196">
        <v>2</v>
      </c>
      <c r="Z342" s="196">
        <v>0.125</v>
      </c>
      <c r="AA342" s="196">
        <v>2.4375</v>
      </c>
      <c r="AB342" s="206">
        <v>1.4375</v>
      </c>
      <c r="AC342" s="174"/>
    </row>
    <row r="343" spans="23:29" ht="12.75">
      <c r="W343" s="151" t="s">
        <v>1247</v>
      </c>
      <c r="X343" s="196">
        <v>3</v>
      </c>
      <c r="Y343" s="196">
        <v>1.5</v>
      </c>
      <c r="Z343" s="196">
        <v>0.25</v>
      </c>
      <c r="AA343" s="196">
        <v>1.875</v>
      </c>
      <c r="AB343" s="206">
        <v>0.375</v>
      </c>
      <c r="AC343" s="174"/>
    </row>
    <row r="344" spans="23:29" ht="12.75">
      <c r="W344" s="151" t="s">
        <v>1248</v>
      </c>
      <c r="X344" s="196">
        <v>3</v>
      </c>
      <c r="Y344" s="196">
        <v>1.5</v>
      </c>
      <c r="Z344" s="196">
        <v>0.1875</v>
      </c>
      <c r="AA344" s="196">
        <v>2.1875</v>
      </c>
      <c r="AB344" s="206">
        <v>0.65625</v>
      </c>
      <c r="AC344" s="173"/>
    </row>
    <row r="345" spans="23:29" ht="12.75">
      <c r="W345" s="151" t="s">
        <v>1249</v>
      </c>
      <c r="X345" s="196">
        <v>3</v>
      </c>
      <c r="Y345" s="196">
        <v>1.5</v>
      </c>
      <c r="Z345" s="196">
        <v>0.125</v>
      </c>
      <c r="AA345" s="196">
        <v>2.4375</v>
      </c>
      <c r="AB345" s="206">
        <v>0.9375</v>
      </c>
      <c r="AC345" s="173"/>
    </row>
    <row r="346" spans="23:29" ht="12.75">
      <c r="W346" s="151" t="s">
        <v>1250</v>
      </c>
      <c r="X346" s="196">
        <v>3</v>
      </c>
      <c r="Y346" s="196">
        <v>1</v>
      </c>
      <c r="Z346" s="196">
        <v>0.1875</v>
      </c>
      <c r="AA346" s="196">
        <v>2.1875</v>
      </c>
      <c r="AB346" s="206">
        <v>0.15625</v>
      </c>
      <c r="AC346" s="174"/>
    </row>
    <row r="347" spans="23:29" ht="12.75">
      <c r="W347" s="151" t="s">
        <v>180</v>
      </c>
      <c r="X347" s="196">
        <v>3</v>
      </c>
      <c r="Y347" s="196">
        <v>1</v>
      </c>
      <c r="Z347" s="196">
        <v>0.125</v>
      </c>
      <c r="AA347" s="196">
        <v>2.4375</v>
      </c>
      <c r="AB347" s="206">
        <v>0.4375</v>
      </c>
      <c r="AC347" s="173"/>
    </row>
    <row r="348" spans="23:29" ht="12.75">
      <c r="W348" s="151" t="s">
        <v>1251</v>
      </c>
      <c r="X348" s="196">
        <v>2.5</v>
      </c>
      <c r="Y348" s="196">
        <v>2.5</v>
      </c>
      <c r="Z348" s="196">
        <v>0.3125</v>
      </c>
      <c r="AA348" s="203">
        <v>1.09375</v>
      </c>
      <c r="AB348" s="206">
        <v>1.09375</v>
      </c>
      <c r="AC348" s="173"/>
    </row>
    <row r="349" spans="23:29" ht="12.75">
      <c r="W349" s="151" t="s">
        <v>1252</v>
      </c>
      <c r="X349" s="196">
        <v>2.5</v>
      </c>
      <c r="Y349" s="196">
        <v>2.5</v>
      </c>
      <c r="Z349" s="196">
        <v>0.25</v>
      </c>
      <c r="AA349" s="203">
        <v>1.375</v>
      </c>
      <c r="AB349" s="206">
        <v>1.375</v>
      </c>
      <c r="AC349" s="173"/>
    </row>
    <row r="350" spans="23:29" ht="12.75">
      <c r="W350" s="151" t="s">
        <v>1253</v>
      </c>
      <c r="X350" s="196">
        <v>2.5</v>
      </c>
      <c r="Y350" s="196">
        <v>2.5</v>
      </c>
      <c r="Z350" s="196">
        <v>0.1875</v>
      </c>
      <c r="AA350" s="203">
        <v>1.65625</v>
      </c>
      <c r="AB350" s="206">
        <v>1.65625</v>
      </c>
      <c r="AC350" s="173"/>
    </row>
    <row r="351" spans="23:29" ht="12.75">
      <c r="W351" s="151" t="s">
        <v>1254</v>
      </c>
      <c r="X351" s="196">
        <v>2.5</v>
      </c>
      <c r="Y351" s="196">
        <v>2.5</v>
      </c>
      <c r="Z351" s="196">
        <v>0.125</v>
      </c>
      <c r="AA351" s="203">
        <v>1.9375</v>
      </c>
      <c r="AB351" s="206">
        <v>1.9375</v>
      </c>
      <c r="AC351" s="173"/>
    </row>
    <row r="352" spans="23:29" ht="12.75">
      <c r="W352" s="151" t="s">
        <v>1255</v>
      </c>
      <c r="X352" s="196">
        <v>2.5</v>
      </c>
      <c r="Y352" s="196">
        <v>2</v>
      </c>
      <c r="Z352" s="196">
        <v>0.25</v>
      </c>
      <c r="AA352" s="203">
        <v>1.375</v>
      </c>
      <c r="AB352" s="206">
        <v>0.875</v>
      </c>
      <c r="AC352" s="174"/>
    </row>
    <row r="353" spans="23:29" ht="12.75">
      <c r="W353" s="151" t="s">
        <v>1256</v>
      </c>
      <c r="X353" s="196">
        <v>2.5</v>
      </c>
      <c r="Y353" s="196">
        <v>2</v>
      </c>
      <c r="Z353" s="196">
        <v>0.1875</v>
      </c>
      <c r="AA353" s="203">
        <v>1.65625</v>
      </c>
      <c r="AB353" s="206">
        <v>1.15625</v>
      </c>
      <c r="AC353" s="173"/>
    </row>
    <row r="354" spans="23:29" ht="12.75">
      <c r="W354" s="151" t="s">
        <v>1257</v>
      </c>
      <c r="X354" s="196">
        <v>2.5</v>
      </c>
      <c r="Y354" s="196">
        <v>2</v>
      </c>
      <c r="Z354" s="196">
        <v>0.125</v>
      </c>
      <c r="AA354" s="203">
        <v>1.9375</v>
      </c>
      <c r="AB354" s="206">
        <v>1.4375</v>
      </c>
      <c r="AC354" s="173"/>
    </row>
    <row r="355" spans="23:29" ht="12.75">
      <c r="W355" s="151" t="s">
        <v>1258</v>
      </c>
      <c r="X355" s="196">
        <v>2.5</v>
      </c>
      <c r="Y355" s="196">
        <v>1.5</v>
      </c>
      <c r="Z355" s="196">
        <v>0.25</v>
      </c>
      <c r="AA355" s="203">
        <v>1.375</v>
      </c>
      <c r="AB355" s="206">
        <v>0.375</v>
      </c>
      <c r="AC355" s="173"/>
    </row>
    <row r="356" spans="23:29" ht="12.75">
      <c r="W356" s="151" t="s">
        <v>1259</v>
      </c>
      <c r="X356" s="196">
        <v>2.5</v>
      </c>
      <c r="Y356" s="196">
        <v>1.5</v>
      </c>
      <c r="Z356" s="196">
        <v>0.1875</v>
      </c>
      <c r="AA356" s="203">
        <v>1.65625</v>
      </c>
      <c r="AB356" s="206">
        <v>0.65625</v>
      </c>
      <c r="AC356" s="173"/>
    </row>
    <row r="357" spans="23:29" ht="12.75">
      <c r="W357" s="151" t="s">
        <v>1260</v>
      </c>
      <c r="X357" s="196">
        <v>2.5</v>
      </c>
      <c r="Y357" s="196">
        <v>1.5</v>
      </c>
      <c r="Z357" s="196">
        <v>0.125</v>
      </c>
      <c r="AA357" s="203">
        <v>1.9375</v>
      </c>
      <c r="AB357" s="206">
        <v>0.9375</v>
      </c>
      <c r="AC357" s="173"/>
    </row>
    <row r="358" spans="23:29" ht="12.75">
      <c r="W358" s="151" t="s">
        <v>1261</v>
      </c>
      <c r="X358" s="196">
        <v>2.5</v>
      </c>
      <c r="Y358" s="196">
        <v>1</v>
      </c>
      <c r="Z358" s="196">
        <v>0.1875</v>
      </c>
      <c r="AA358" s="203">
        <v>1.65625</v>
      </c>
      <c r="AB358" s="206">
        <v>0.15625</v>
      </c>
      <c r="AC358" s="173"/>
    </row>
    <row r="359" spans="23:29" ht="12.75">
      <c r="W359" s="151" t="s">
        <v>1262</v>
      </c>
      <c r="X359" s="196">
        <v>2.5</v>
      </c>
      <c r="Y359" s="196">
        <v>1</v>
      </c>
      <c r="Z359" s="196">
        <v>0.125</v>
      </c>
      <c r="AA359" s="203">
        <v>1.9375</v>
      </c>
      <c r="AB359" s="206">
        <v>0.4375</v>
      </c>
      <c r="AC359" s="173"/>
    </row>
    <row r="360" spans="23:29" ht="12.75">
      <c r="W360" s="151" t="s">
        <v>1263</v>
      </c>
      <c r="X360" s="196">
        <v>2.25</v>
      </c>
      <c r="Y360" s="196">
        <v>2.25</v>
      </c>
      <c r="Z360" s="196">
        <v>0.25</v>
      </c>
      <c r="AA360" s="203">
        <v>1.125</v>
      </c>
      <c r="AB360" s="206">
        <v>1.125</v>
      </c>
      <c r="AC360" s="173"/>
    </row>
    <row r="361" spans="23:29" ht="12.75">
      <c r="W361" s="151" t="s">
        <v>1264</v>
      </c>
      <c r="X361" s="196">
        <v>2.25</v>
      </c>
      <c r="Y361" s="196">
        <v>2.25</v>
      </c>
      <c r="Z361" s="196">
        <v>0.1875</v>
      </c>
      <c r="AA361" s="203">
        <v>1.40625</v>
      </c>
      <c r="AB361" s="206">
        <v>1.40625</v>
      </c>
      <c r="AC361" s="173"/>
    </row>
    <row r="362" spans="23:29" ht="12.75">
      <c r="W362" s="151" t="s">
        <v>1265</v>
      </c>
      <c r="X362" s="196">
        <v>2.25</v>
      </c>
      <c r="Y362" s="196">
        <v>2.25</v>
      </c>
      <c r="Z362" s="196">
        <v>0.125</v>
      </c>
      <c r="AA362" s="203">
        <v>1.6875</v>
      </c>
      <c r="AB362" s="206">
        <v>1.6875</v>
      </c>
      <c r="AC362" s="173"/>
    </row>
    <row r="363" spans="23:29" ht="12.75">
      <c r="W363" s="151" t="s">
        <v>1266</v>
      </c>
      <c r="X363" s="196">
        <v>2.25</v>
      </c>
      <c r="Y363" s="196">
        <v>2</v>
      </c>
      <c r="Z363" s="196">
        <v>0.1875</v>
      </c>
      <c r="AA363" s="203">
        <v>1.40625</v>
      </c>
      <c r="AB363" s="206">
        <v>1.40625</v>
      </c>
      <c r="AC363" s="173"/>
    </row>
    <row r="364" spans="23:29" ht="12.75">
      <c r="W364" s="151" t="s">
        <v>1267</v>
      </c>
      <c r="X364" s="196">
        <v>2.25</v>
      </c>
      <c r="Y364" s="196">
        <v>2</v>
      </c>
      <c r="Z364" s="196">
        <v>0.125</v>
      </c>
      <c r="AA364" s="203">
        <v>1.6875</v>
      </c>
      <c r="AB364" s="206">
        <v>1.6875</v>
      </c>
      <c r="AC364" s="173"/>
    </row>
    <row r="365" spans="23:29" ht="12.75">
      <c r="W365" s="151" t="s">
        <v>1268</v>
      </c>
      <c r="X365" s="196">
        <v>2</v>
      </c>
      <c r="Y365" s="196">
        <v>2</v>
      </c>
      <c r="Z365" s="196">
        <v>0.25</v>
      </c>
      <c r="AA365" s="203">
        <v>0.875</v>
      </c>
      <c r="AB365" s="206">
        <v>0.875</v>
      </c>
      <c r="AC365" s="173"/>
    </row>
    <row r="366" spans="23:29" ht="12.75">
      <c r="W366" s="151" t="s">
        <v>1269</v>
      </c>
      <c r="X366" s="196">
        <v>2</v>
      </c>
      <c r="Y366" s="196">
        <v>2</v>
      </c>
      <c r="Z366" s="196">
        <v>0.1875</v>
      </c>
      <c r="AA366" s="203">
        <v>1.15625</v>
      </c>
      <c r="AB366" s="206">
        <v>1.15625</v>
      </c>
      <c r="AC366" s="173"/>
    </row>
    <row r="367" spans="23:29" ht="12.75">
      <c r="W367" s="151" t="s">
        <v>1270</v>
      </c>
      <c r="X367" s="196">
        <v>2</v>
      </c>
      <c r="Y367" s="196">
        <v>2</v>
      </c>
      <c r="Z367" s="196">
        <v>0.125</v>
      </c>
      <c r="AA367" s="203">
        <v>1.4375</v>
      </c>
      <c r="AB367" s="206">
        <v>1.4375</v>
      </c>
      <c r="AC367" s="173"/>
    </row>
    <row r="368" spans="23:29" ht="12.75">
      <c r="W368" s="151" t="s">
        <v>1271</v>
      </c>
      <c r="X368" s="196">
        <v>2</v>
      </c>
      <c r="Y368" s="196">
        <v>1.5</v>
      </c>
      <c r="Z368" s="196">
        <v>0.1875</v>
      </c>
      <c r="AA368" s="203">
        <v>1.15625</v>
      </c>
      <c r="AB368" s="206">
        <v>0.65625</v>
      </c>
      <c r="AC368" s="173"/>
    </row>
    <row r="369" spans="23:29" ht="12.75">
      <c r="W369" s="151" t="s">
        <v>1272</v>
      </c>
      <c r="X369" s="196">
        <v>2</v>
      </c>
      <c r="Y369" s="196">
        <v>1.5</v>
      </c>
      <c r="Z369" s="196">
        <v>0.125</v>
      </c>
      <c r="AA369" s="203">
        <v>1.4375</v>
      </c>
      <c r="AB369" s="206">
        <v>0.9375</v>
      </c>
      <c r="AC369" s="175"/>
    </row>
    <row r="370" spans="23:29" ht="12.75">
      <c r="W370" s="151" t="s">
        <v>179</v>
      </c>
      <c r="X370" s="196">
        <v>2</v>
      </c>
      <c r="Y370" s="196">
        <v>1</v>
      </c>
      <c r="Z370" s="196">
        <v>0.1875</v>
      </c>
      <c r="AA370" s="203">
        <v>1.15625</v>
      </c>
      <c r="AB370" s="206">
        <v>0.15625</v>
      </c>
      <c r="AC370" s="175"/>
    </row>
    <row r="371" spans="23:29" ht="12.75">
      <c r="W371" s="152" t="s">
        <v>178</v>
      </c>
      <c r="X371" s="197">
        <v>2</v>
      </c>
      <c r="Y371" s="197">
        <v>1</v>
      </c>
      <c r="Z371" s="197">
        <v>0.125</v>
      </c>
      <c r="AA371" s="205">
        <v>1.4375</v>
      </c>
      <c r="AB371" s="207">
        <v>0.4375</v>
      </c>
      <c r="AC371" s="175"/>
    </row>
    <row r="372" spans="23:29" ht="12.75">
      <c r="W372" s="173"/>
      <c r="X372" s="174"/>
      <c r="Y372" s="174"/>
      <c r="Z372" s="174"/>
      <c r="AA372" s="174"/>
      <c r="AB372" s="174"/>
      <c r="AC372" s="174"/>
    </row>
    <row r="373" spans="23:29" ht="12.75">
      <c r="W373" s="173"/>
      <c r="X373" s="173"/>
      <c r="Y373" s="173"/>
      <c r="Z373" s="173"/>
      <c r="AA373" s="173"/>
      <c r="AB373" s="173"/>
      <c r="AC373" s="173"/>
    </row>
    <row r="374" spans="23:29" ht="12.75">
      <c r="W374" s="173"/>
      <c r="X374" s="173"/>
      <c r="Y374" s="173"/>
      <c r="Z374" s="173"/>
      <c r="AA374" s="173"/>
      <c r="AB374" s="173"/>
      <c r="AC374" s="173"/>
    </row>
    <row r="375" spans="23:29" ht="12.75">
      <c r="W375" s="173"/>
      <c r="X375" s="173"/>
      <c r="Y375" s="173"/>
      <c r="Z375" s="173"/>
      <c r="AA375" s="173"/>
      <c r="AB375" s="173"/>
      <c r="AC375" s="173"/>
    </row>
    <row r="376" spans="23:29" ht="12.75">
      <c r="W376" s="173"/>
      <c r="X376" s="173"/>
      <c r="Y376" s="173"/>
      <c r="Z376" s="173"/>
      <c r="AA376" s="173"/>
      <c r="AB376" s="173"/>
      <c r="AC376" s="173"/>
    </row>
    <row r="377" spans="23:29" ht="12.75">
      <c r="W377" s="173"/>
      <c r="X377" s="173"/>
      <c r="Y377" s="173"/>
      <c r="Z377" s="173"/>
      <c r="AA377" s="173"/>
      <c r="AB377" s="173"/>
      <c r="AC377" s="173"/>
    </row>
    <row r="378" spans="23:29" ht="12.75">
      <c r="W378" s="173"/>
      <c r="X378" s="173"/>
      <c r="Y378" s="173"/>
      <c r="Z378" s="173"/>
      <c r="AA378" s="173"/>
      <c r="AB378" s="173"/>
      <c r="AC378" s="173"/>
    </row>
    <row r="379" spans="23:29" ht="12.75">
      <c r="W379" s="173"/>
      <c r="X379" s="173"/>
      <c r="Y379" s="173"/>
      <c r="Z379" s="173"/>
      <c r="AA379" s="173"/>
      <c r="AB379" s="173"/>
      <c r="AC379" s="173"/>
    </row>
  </sheetData>
  <sheetProtection sheet="1" objects="1" scenarios="1"/>
  <dataValidations count="9">
    <dataValidation type="list" allowBlank="1" showInputMessage="1" showErrorMessage="1" sqref="C10">
      <formula1>$K$3:$K$6</formula1>
    </dataValidation>
    <dataValidation type="list" allowBlank="1" showInputMessage="1" showErrorMessage="1" prompt="User may either select desired size from pick box or type in the size designation.  Note:  input is not case sensitive." sqref="AG7">
      <formula1>$W$5:$W$379</formula1>
    </dataValidation>
    <dataValidation type="list" allowBlank="1" showInputMessage="1" showErrorMessage="1" prompt="User may either select desired size from pick box or type in the size designation.  Note:  input is not case sensitive." sqref="AG10">
      <formula1>#REF!</formula1>
    </dataValidation>
    <dataValidation type="list" allowBlank="1" showInputMessage="1" showErrorMessage="1" prompt="User may either select desired size from pick box or type in the size designation.  Note:  input is not case sensitive." sqref="AG16">
      <formula1>#REF!</formula1>
    </dataValidation>
    <dataValidation type="list" allowBlank="1" showInputMessage="1" showErrorMessage="1" prompt="User may either select desired size from pick box or type in the size designation.  Note:  input is not case sensitive." sqref="AG13">
      <formula1>#REF!</formula1>
    </dataValidation>
    <dataValidation type="list" allowBlank="1" showInputMessage="1" showErrorMessage="1" prompt="User may either select desired size from pick box or type in the size designation.  Note:  input is not case sensitive." sqref="AG19">
      <formula1>#REF!</formula1>
    </dataValidation>
    <dataValidation type="decimal" operator="greaterThanOrEqual" allowBlank="1" showInputMessage="1" showErrorMessage="1" sqref="C13">
      <formula1>0</formula1>
    </dataValidation>
    <dataValidation type="list" allowBlank="1" showInputMessage="1" showErrorMessage="1" sqref="C9">
      <formula1>$W$5:$W$335</formula1>
    </dataValidation>
    <dataValidation type="list" operator="greaterThanOrEqual" allowBlank="1" showInputMessage="1" showErrorMessage="1" prompt="&quot;ti&quot; is the nominal ice thickness due to freezing rain at a height of 33 ft. (10 m) from Figures 10-2 through 10.6 in inches (mm)." sqref="C11">
      <formula1>$K$7:$K$13</formula1>
    </dataValidation>
  </dataValidations>
  <printOptions/>
  <pageMargins left="1" right="0.5" top="1" bottom="1" header="0.5" footer="0.5"/>
  <pageSetup horizontalDpi="600" verticalDpi="600" orientation="portrait" scale="91" r:id="rId4"/>
  <headerFooter scaleWithDoc="0" alignWithMargins="0">
    <oddHeader>&amp;R"ASCE710&amp;"Tahoma,Regular"I&amp;"Arial,Regular".xls" Program
Version 1.0</oddHeader>
    <oddFooter>&amp;C&amp;P of &amp;N&amp;R&amp;D  &amp;T</oddFooter>
  </headerFooter>
  <drawing r:id="rId3"/>
  <legacyDrawing r:id="rId2"/>
</worksheet>
</file>

<file path=xl/worksheets/sheet7.xml><?xml version="1.0" encoding="utf-8"?>
<worksheet xmlns="http://schemas.openxmlformats.org/spreadsheetml/2006/main" xmlns:r="http://schemas.openxmlformats.org/officeDocument/2006/relationships">
  <dimension ref="A1:AC379"/>
  <sheetViews>
    <sheetView workbookViewId="0" topLeftCell="A1">
      <selection activeCell="A1" sqref="A1"/>
    </sheetView>
  </sheetViews>
  <sheetFormatPr defaultColWidth="9.140625" defaultRowHeight="12.75"/>
  <cols>
    <col min="1" max="1" width="13.7109375" style="36" customWidth="1"/>
    <col min="2" max="2" width="12.140625" style="36" customWidth="1"/>
    <col min="3" max="3" width="12.421875" style="36" customWidth="1"/>
    <col min="4" max="4" width="6.7109375" style="36" customWidth="1"/>
    <col min="5" max="5" width="7.57421875" style="36" customWidth="1"/>
    <col min="6" max="6" width="11.421875" style="36" customWidth="1"/>
    <col min="7" max="7" width="10.421875" style="36" customWidth="1"/>
    <col min="8" max="8" width="9.8515625" style="36" customWidth="1"/>
    <col min="9" max="9" width="11.140625" style="36" customWidth="1"/>
    <col min="10" max="10" width="9.140625" style="36" hidden="1" customWidth="1"/>
    <col min="11" max="11" width="11.7109375" style="36" hidden="1" customWidth="1"/>
    <col min="12" max="21" width="9.140625" style="36" hidden="1" customWidth="1"/>
    <col min="22" max="22" width="16.7109375" style="36" hidden="1" customWidth="1"/>
    <col min="23" max="26" width="9.140625" style="36" hidden="1" customWidth="1"/>
    <col min="27" max="16384" width="9.140625" style="36" customWidth="1"/>
  </cols>
  <sheetData>
    <row r="1" spans="1:27" ht="15.75">
      <c r="A1" s="13" t="s">
        <v>157</v>
      </c>
      <c r="B1" s="38"/>
      <c r="C1" s="15"/>
      <c r="D1" s="15"/>
      <c r="E1" s="15"/>
      <c r="F1" s="15"/>
      <c r="G1" s="14"/>
      <c r="H1" s="14"/>
      <c r="I1" s="16"/>
      <c r="J1" s="39"/>
      <c r="K1" s="40"/>
      <c r="L1" s="41"/>
      <c r="M1" s="42" t="s">
        <v>156</v>
      </c>
      <c r="N1" s="40"/>
      <c r="O1" s="40"/>
      <c r="P1" s="40"/>
      <c r="Q1" s="40"/>
      <c r="R1" s="40"/>
      <c r="S1" s="40"/>
      <c r="T1" s="40"/>
      <c r="V1" s="43"/>
      <c r="AA1" s="111" t="s">
        <v>1523</v>
      </c>
    </row>
    <row r="2" spans="1:22" ht="12.75" customHeight="1">
      <c r="A2" s="18" t="s">
        <v>1528</v>
      </c>
      <c r="B2" s="44"/>
      <c r="C2" s="19"/>
      <c r="D2" s="19"/>
      <c r="E2" s="19"/>
      <c r="F2" s="19"/>
      <c r="G2" s="19"/>
      <c r="H2" s="19"/>
      <c r="I2" s="45"/>
      <c r="J2" s="46"/>
      <c r="K2" s="40"/>
      <c r="L2" s="40"/>
      <c r="M2" s="40"/>
      <c r="N2" s="40"/>
      <c r="O2" s="40"/>
      <c r="P2" s="40"/>
      <c r="Q2" s="40"/>
      <c r="R2" s="40"/>
      <c r="S2" s="57"/>
      <c r="T2" s="57"/>
      <c r="U2" s="66"/>
      <c r="V2" s="43"/>
    </row>
    <row r="3" spans="1:25" ht="12.75" customHeight="1">
      <c r="A3" s="20" t="s">
        <v>1506</v>
      </c>
      <c r="B3" s="48"/>
      <c r="C3" s="48"/>
      <c r="D3" s="48"/>
      <c r="E3" s="48"/>
      <c r="F3" s="48"/>
      <c r="G3" s="48"/>
      <c r="H3" s="48"/>
      <c r="I3" s="49"/>
      <c r="J3" s="40"/>
      <c r="K3" s="50" t="s">
        <v>145</v>
      </c>
      <c r="M3" s="51" t="s">
        <v>163</v>
      </c>
      <c r="N3" s="73">
        <f>IF($C$10="I",0.8,IF($C$10="II",1,IF($C$10="III",1.25,IF($C$10="IV",1.25))))</f>
        <v>1</v>
      </c>
      <c r="O3" s="52"/>
      <c r="P3" s="130" t="s">
        <v>1530</v>
      </c>
      <c r="V3" s="138" t="s">
        <v>1459</v>
      </c>
      <c r="W3" s="139"/>
      <c r="X3" s="210"/>
      <c r="Y3" s="211"/>
    </row>
    <row r="4" spans="1:25" ht="12.75" customHeight="1">
      <c r="A4" s="37" t="s">
        <v>141</v>
      </c>
      <c r="B4" s="2"/>
      <c r="C4" s="3"/>
      <c r="D4" s="4"/>
      <c r="E4" s="5"/>
      <c r="F4" s="112" t="s">
        <v>150</v>
      </c>
      <c r="G4" s="6"/>
      <c r="H4" s="8"/>
      <c r="I4" s="9"/>
      <c r="J4" s="57"/>
      <c r="K4" s="50" t="s">
        <v>146</v>
      </c>
      <c r="L4" s="41"/>
      <c r="M4" s="66" t="s">
        <v>161</v>
      </c>
      <c r="N4" s="135">
        <f>IF(AND($C$13&gt;0,$C$13&lt;=900),($C$13/33)^(0.1),IF($C$13&gt;900,1.4))</f>
        <v>1.0219686721046701</v>
      </c>
      <c r="O4" s="62"/>
      <c r="P4" s="83" t="s">
        <v>140</v>
      </c>
      <c r="Q4" s="54"/>
      <c r="R4" s="55"/>
      <c r="S4" s="55"/>
      <c r="T4" s="55"/>
      <c r="U4" s="56"/>
      <c r="V4" s="209" t="s">
        <v>169</v>
      </c>
      <c r="W4" s="209" t="s">
        <v>1273</v>
      </c>
      <c r="X4" s="209" t="s">
        <v>1467</v>
      </c>
      <c r="Y4" s="209" t="s">
        <v>1451</v>
      </c>
    </row>
    <row r="5" spans="1:25" ht="12.75" customHeight="1">
      <c r="A5" s="59" t="s">
        <v>149</v>
      </c>
      <c r="B5" s="6"/>
      <c r="C5" s="7" t="s">
        <v>142</v>
      </c>
      <c r="D5" s="11"/>
      <c r="E5" s="12"/>
      <c r="F5" s="22" t="s">
        <v>152</v>
      </c>
      <c r="G5" s="125"/>
      <c r="H5" s="60" t="s">
        <v>151</v>
      </c>
      <c r="I5" s="10"/>
      <c r="J5" s="57"/>
      <c r="K5" s="50" t="s">
        <v>147</v>
      </c>
      <c r="L5" s="58"/>
      <c r="M5" s="66" t="s">
        <v>162</v>
      </c>
      <c r="N5" s="136">
        <f>2*$C$11*$N$3*$N$4*($C$12)^(0.35)</f>
        <v>0.5109843360523351</v>
      </c>
      <c r="O5" s="52" t="s">
        <v>158</v>
      </c>
      <c r="P5" s="83" t="s">
        <v>1466</v>
      </c>
      <c r="Q5" s="40"/>
      <c r="R5" s="40"/>
      <c r="S5" s="40"/>
      <c r="T5" s="40"/>
      <c r="U5" s="57"/>
      <c r="V5" s="149" t="s">
        <v>1274</v>
      </c>
      <c r="W5" s="195">
        <v>20</v>
      </c>
      <c r="X5" s="195">
        <v>19.07</v>
      </c>
      <c r="Y5" s="198">
        <v>0.5</v>
      </c>
    </row>
    <row r="6" spans="1:25" ht="12.75" customHeight="1">
      <c r="A6" s="35"/>
      <c r="B6" s="267"/>
      <c r="C6" s="267"/>
      <c r="D6" s="267"/>
      <c r="E6" s="267"/>
      <c r="F6" s="267"/>
      <c r="G6" s="276"/>
      <c r="H6" s="268"/>
      <c r="I6" s="277"/>
      <c r="J6" s="63"/>
      <c r="K6" s="50" t="s">
        <v>148</v>
      </c>
      <c r="L6" s="61"/>
      <c r="M6" s="51" t="s">
        <v>166</v>
      </c>
      <c r="N6" s="109">
        <f>56</f>
        <v>56</v>
      </c>
      <c r="O6" s="62" t="s">
        <v>144</v>
      </c>
      <c r="P6" s="137" t="s">
        <v>167</v>
      </c>
      <c r="Q6" s="54"/>
      <c r="R6" s="54"/>
      <c r="S6" s="62"/>
      <c r="T6" s="62"/>
      <c r="U6" s="62"/>
      <c r="V6" s="151" t="s">
        <v>1275</v>
      </c>
      <c r="W6" s="196">
        <v>20</v>
      </c>
      <c r="X6" s="196">
        <v>19.302</v>
      </c>
      <c r="Y6" s="199">
        <v>0.375</v>
      </c>
    </row>
    <row r="7" spans="1:29" ht="12.75" customHeight="1">
      <c r="A7" s="33" t="s">
        <v>153</v>
      </c>
      <c r="B7" s="267"/>
      <c r="C7" s="267"/>
      <c r="D7" s="267"/>
      <c r="E7" s="267"/>
      <c r="F7" s="267"/>
      <c r="G7" s="267"/>
      <c r="H7" s="268"/>
      <c r="I7" s="269"/>
      <c r="J7" s="64"/>
      <c r="K7" s="76">
        <v>0</v>
      </c>
      <c r="L7" s="109"/>
      <c r="M7" s="61" t="s">
        <v>165</v>
      </c>
      <c r="N7" s="109">
        <f>$N$5/12*$N$6</f>
        <v>2.38459356824423</v>
      </c>
      <c r="O7" s="62" t="s">
        <v>143</v>
      </c>
      <c r="P7" s="52" t="s">
        <v>168</v>
      </c>
      <c r="Q7" s="54"/>
      <c r="R7" s="54"/>
      <c r="S7" s="62"/>
      <c r="T7" s="62"/>
      <c r="U7" s="62"/>
      <c r="V7" s="151" t="s">
        <v>1276</v>
      </c>
      <c r="W7" s="196">
        <v>18</v>
      </c>
      <c r="X7" s="196">
        <v>17.07</v>
      </c>
      <c r="Y7" s="199">
        <v>0.5</v>
      </c>
      <c r="Z7" s="17"/>
      <c r="AA7" s="187"/>
      <c r="AB7" s="188"/>
      <c r="AC7" s="189"/>
    </row>
    <row r="8" spans="1:29" ht="12.75" customHeight="1">
      <c r="A8" s="32"/>
      <c r="B8" s="267"/>
      <c r="C8" s="267"/>
      <c r="D8" s="267"/>
      <c r="E8" s="267"/>
      <c r="F8" s="267"/>
      <c r="G8" s="267"/>
      <c r="H8" s="268"/>
      <c r="I8" s="278"/>
      <c r="J8" s="64"/>
      <c r="K8" s="76">
        <v>0.25</v>
      </c>
      <c r="L8" s="61"/>
      <c r="M8" s="66" t="s">
        <v>1439</v>
      </c>
      <c r="N8" s="124">
        <f>$C$22</f>
        <v>8.625</v>
      </c>
      <c r="O8" s="62" t="s">
        <v>158</v>
      </c>
      <c r="P8" s="67" t="s">
        <v>1463</v>
      </c>
      <c r="Q8" s="62"/>
      <c r="R8" s="54"/>
      <c r="S8" s="62"/>
      <c r="T8" s="62"/>
      <c r="U8" s="62"/>
      <c r="V8" s="151" t="s">
        <v>1277</v>
      </c>
      <c r="W8" s="196">
        <v>18</v>
      </c>
      <c r="X8" s="196">
        <v>17.302</v>
      </c>
      <c r="Y8" s="199">
        <v>0.375</v>
      </c>
      <c r="Z8" s="17"/>
      <c r="AA8" s="17"/>
      <c r="AB8" s="17"/>
      <c r="AC8" s="17"/>
    </row>
    <row r="9" spans="1:29" ht="12.75" customHeight="1">
      <c r="A9" s="32"/>
      <c r="B9" s="30" t="s">
        <v>1441</v>
      </c>
      <c r="C9" s="213" t="s">
        <v>1414</v>
      </c>
      <c r="D9" s="68"/>
      <c r="E9" s="27"/>
      <c r="F9" s="27"/>
      <c r="G9" s="1"/>
      <c r="H9" s="21"/>
      <c r="I9" s="108"/>
      <c r="J9" s="64"/>
      <c r="K9" s="128">
        <v>0.5</v>
      </c>
      <c r="L9" s="58"/>
      <c r="M9" s="61" t="s">
        <v>182</v>
      </c>
      <c r="N9" s="109">
        <f>PI()*$N$5*($N$8+$N$5)</f>
        <v>14.666038011294297</v>
      </c>
      <c r="O9" s="52" t="s">
        <v>183</v>
      </c>
      <c r="P9" s="53" t="s">
        <v>184</v>
      </c>
      <c r="Q9" s="54"/>
      <c r="R9" s="62"/>
      <c r="S9" s="62"/>
      <c r="T9" s="62"/>
      <c r="U9" s="62"/>
      <c r="V9" s="151" t="s">
        <v>1278</v>
      </c>
      <c r="W9" s="196">
        <v>16</v>
      </c>
      <c r="X9" s="196">
        <v>14.838000000000001</v>
      </c>
      <c r="Y9" s="199">
        <v>0.625</v>
      </c>
      <c r="Z9" s="17"/>
      <c r="AA9" s="17"/>
      <c r="AB9" s="17"/>
      <c r="AC9" s="17"/>
    </row>
    <row r="10" spans="1:29" ht="12.75" customHeight="1">
      <c r="A10" s="32"/>
      <c r="B10" s="262" t="s">
        <v>1524</v>
      </c>
      <c r="C10" s="177" t="s">
        <v>146</v>
      </c>
      <c r="D10" s="68"/>
      <c r="E10" s="263" t="s">
        <v>1525</v>
      </c>
      <c r="F10" s="27"/>
      <c r="G10" s="34"/>
      <c r="H10" s="71"/>
      <c r="I10" s="24"/>
      <c r="J10" s="64"/>
      <c r="K10" s="76">
        <v>0.75</v>
      </c>
      <c r="L10" s="58"/>
      <c r="M10" s="66" t="s">
        <v>185</v>
      </c>
      <c r="N10" s="110">
        <f>($N$9/144)*$N$6</f>
        <v>5.703459226614449</v>
      </c>
      <c r="O10" s="53" t="s">
        <v>186</v>
      </c>
      <c r="P10" s="67" t="s">
        <v>187</v>
      </c>
      <c r="Q10" s="62"/>
      <c r="R10" s="40"/>
      <c r="S10" s="55"/>
      <c r="T10" s="55"/>
      <c r="U10" s="57"/>
      <c r="V10" s="151" t="s">
        <v>1279</v>
      </c>
      <c r="W10" s="196">
        <v>16</v>
      </c>
      <c r="X10" s="196">
        <v>15.07</v>
      </c>
      <c r="Y10" s="199">
        <v>0.5</v>
      </c>
      <c r="Z10" s="17"/>
      <c r="AA10" s="187"/>
      <c r="AB10" s="188"/>
      <c r="AC10" s="189"/>
    </row>
    <row r="11" spans="1:29" ht="12.75" customHeight="1">
      <c r="A11" s="32"/>
      <c r="B11" s="69" t="s">
        <v>1464</v>
      </c>
      <c r="C11" s="127">
        <v>0.25</v>
      </c>
      <c r="D11" s="70" t="s">
        <v>158</v>
      </c>
      <c r="E11" s="27" t="s">
        <v>1527</v>
      </c>
      <c r="F11" s="27"/>
      <c r="G11" s="34"/>
      <c r="H11" s="74"/>
      <c r="I11" s="72"/>
      <c r="J11" s="64"/>
      <c r="K11" s="129">
        <v>1</v>
      </c>
      <c r="L11" s="58"/>
      <c r="M11" s="61" t="s">
        <v>193</v>
      </c>
      <c r="N11" s="82">
        <f>PI()*($C$22+$N$5)</f>
        <v>28.70154127345344</v>
      </c>
      <c r="O11" s="53" t="s">
        <v>158</v>
      </c>
      <c r="P11" s="53" t="s">
        <v>1469</v>
      </c>
      <c r="Q11" s="40"/>
      <c r="R11" s="40"/>
      <c r="S11" s="55"/>
      <c r="T11" s="55"/>
      <c r="U11" s="40"/>
      <c r="V11" s="151" t="s">
        <v>1280</v>
      </c>
      <c r="W11" s="196">
        <v>16</v>
      </c>
      <c r="X11" s="196">
        <v>15.186</v>
      </c>
      <c r="Y11" s="199">
        <v>0.4375</v>
      </c>
      <c r="Z11" s="17"/>
      <c r="AA11" s="17"/>
      <c r="AB11" s="17"/>
      <c r="AC11" s="17"/>
    </row>
    <row r="12" spans="1:29" ht="12.75" customHeight="1">
      <c r="A12" s="32"/>
      <c r="B12" s="131" t="s">
        <v>159</v>
      </c>
      <c r="C12" s="132">
        <v>1</v>
      </c>
      <c r="D12" s="68"/>
      <c r="E12" s="265" t="s">
        <v>1532</v>
      </c>
      <c r="F12" s="27"/>
      <c r="G12" s="34"/>
      <c r="H12" s="27"/>
      <c r="I12" s="72"/>
      <c r="J12" s="64"/>
      <c r="K12" s="129">
        <v>1.25</v>
      </c>
      <c r="L12" s="58"/>
      <c r="M12" s="61" t="s">
        <v>185</v>
      </c>
      <c r="N12" s="25">
        <f>($N$11/12)*$N$7</f>
        <v>5.703459226614449</v>
      </c>
      <c r="O12" s="53" t="s">
        <v>186</v>
      </c>
      <c r="P12" s="83" t="s">
        <v>1447</v>
      </c>
      <c r="Q12" s="40"/>
      <c r="R12" s="62"/>
      <c r="S12" s="55"/>
      <c r="T12" s="55"/>
      <c r="U12" s="40"/>
      <c r="V12" s="151" t="s">
        <v>1281</v>
      </c>
      <c r="W12" s="196">
        <v>16</v>
      </c>
      <c r="X12" s="196">
        <v>15.302</v>
      </c>
      <c r="Y12" s="199">
        <v>0.375</v>
      </c>
      <c r="Z12" s="17"/>
      <c r="AA12" s="17"/>
      <c r="AB12" s="17"/>
      <c r="AC12" s="17"/>
    </row>
    <row r="13" spans="1:29" ht="12.75" customHeight="1">
      <c r="A13" s="32"/>
      <c r="B13" s="30" t="s">
        <v>160</v>
      </c>
      <c r="C13" s="186">
        <v>41.01</v>
      </c>
      <c r="D13" s="68" t="s">
        <v>155</v>
      </c>
      <c r="E13" s="27"/>
      <c r="F13" s="27"/>
      <c r="G13" s="74"/>
      <c r="H13" s="27"/>
      <c r="I13" s="72"/>
      <c r="J13" s="64"/>
      <c r="K13" s="129">
        <v>1.5</v>
      </c>
      <c r="L13" s="62"/>
      <c r="M13" s="61"/>
      <c r="N13" s="25"/>
      <c r="O13" s="53"/>
      <c r="P13" s="83"/>
      <c r="Q13" s="40"/>
      <c r="R13" s="62"/>
      <c r="S13" s="55"/>
      <c r="T13" s="55"/>
      <c r="U13" s="57"/>
      <c r="V13" s="151" t="s">
        <v>1282</v>
      </c>
      <c r="W13" s="196">
        <v>16</v>
      </c>
      <c r="X13" s="196">
        <v>15.418</v>
      </c>
      <c r="Y13" s="199">
        <v>0.3125</v>
      </c>
      <c r="Z13" s="17"/>
      <c r="AA13" s="187"/>
      <c r="AB13" s="188"/>
      <c r="AC13" s="189"/>
    </row>
    <row r="14" spans="1:29" ht="12.75" customHeight="1">
      <c r="A14" s="32"/>
      <c r="B14" s="27"/>
      <c r="C14" s="185"/>
      <c r="D14" s="68"/>
      <c r="E14" s="27"/>
      <c r="F14" s="27"/>
      <c r="G14" s="27"/>
      <c r="H14" s="27"/>
      <c r="I14" s="72"/>
      <c r="J14" s="64"/>
      <c r="L14" s="62"/>
      <c r="M14" s="66"/>
      <c r="N14" s="124"/>
      <c r="O14" s="67"/>
      <c r="P14" s="53"/>
      <c r="Q14" s="62"/>
      <c r="R14" s="62"/>
      <c r="S14" s="62"/>
      <c r="T14" s="62"/>
      <c r="U14" s="62"/>
      <c r="V14" s="151" t="s">
        <v>1283</v>
      </c>
      <c r="W14" s="196">
        <v>16</v>
      </c>
      <c r="X14" s="196">
        <v>15.534</v>
      </c>
      <c r="Y14" s="199">
        <v>0.25</v>
      </c>
      <c r="Z14" s="17"/>
      <c r="AA14" s="17"/>
      <c r="AB14" s="17"/>
      <c r="AC14" s="17"/>
    </row>
    <row r="15" spans="1:29" ht="12.75" customHeight="1">
      <c r="A15" s="32"/>
      <c r="E15" s="27"/>
      <c r="F15" s="248"/>
      <c r="G15" s="27"/>
      <c r="H15" s="27"/>
      <c r="I15" s="28"/>
      <c r="J15" s="64"/>
      <c r="K15" s="143"/>
      <c r="L15" s="62"/>
      <c r="M15" s="61"/>
      <c r="N15" s="109"/>
      <c r="O15" s="53"/>
      <c r="P15" s="53"/>
      <c r="Q15" s="40"/>
      <c r="R15" s="62"/>
      <c r="S15" s="55"/>
      <c r="T15" s="55"/>
      <c r="U15" s="57"/>
      <c r="V15" s="151" t="s">
        <v>1284</v>
      </c>
      <c r="W15" s="196">
        <v>14</v>
      </c>
      <c r="X15" s="196">
        <v>12.838000000000001</v>
      </c>
      <c r="Y15" s="199">
        <v>0.625</v>
      </c>
      <c r="Z15" s="17"/>
      <c r="AA15" s="17"/>
      <c r="AB15" s="17"/>
      <c r="AC15" s="17"/>
    </row>
    <row r="16" spans="1:29" ht="12.75" customHeight="1">
      <c r="A16" s="32"/>
      <c r="E16" s="27"/>
      <c r="F16" s="249"/>
      <c r="G16" s="255" t="str">
        <f>"     t="&amp;$C$24</f>
        <v>     t=0.322</v>
      </c>
      <c r="H16" s="74"/>
      <c r="I16" s="28"/>
      <c r="J16" s="64"/>
      <c r="K16" s="76"/>
      <c r="L16" s="62"/>
      <c r="M16" s="66"/>
      <c r="N16" s="110"/>
      <c r="O16" s="53"/>
      <c r="P16" s="67"/>
      <c r="Q16" s="62"/>
      <c r="R16" s="62"/>
      <c r="S16" s="55"/>
      <c r="T16" s="55"/>
      <c r="U16" s="57"/>
      <c r="V16" s="151" t="s">
        <v>1285</v>
      </c>
      <c r="W16" s="196">
        <v>14</v>
      </c>
      <c r="X16" s="196">
        <v>13.07</v>
      </c>
      <c r="Y16" s="199">
        <v>0.5</v>
      </c>
      <c r="Z16" s="17"/>
      <c r="AA16" s="187"/>
      <c r="AB16" s="188"/>
      <c r="AC16" s="189"/>
    </row>
    <row r="17" spans="1:29" ht="12.75" customHeight="1">
      <c r="A17" s="32"/>
      <c r="E17" s="27"/>
      <c r="F17" s="27"/>
      <c r="G17" s="27"/>
      <c r="H17" s="27"/>
      <c r="I17" s="28"/>
      <c r="J17" s="78"/>
      <c r="K17" s="106"/>
      <c r="L17" s="73"/>
      <c r="M17" s="66"/>
      <c r="N17" s="110"/>
      <c r="O17" s="53"/>
      <c r="P17" s="67"/>
      <c r="Q17" s="62"/>
      <c r="R17" s="62"/>
      <c r="S17" s="75"/>
      <c r="T17" s="75"/>
      <c r="U17" s="57"/>
      <c r="V17" s="151" t="s">
        <v>1286</v>
      </c>
      <c r="W17" s="196">
        <v>14</v>
      </c>
      <c r="X17" s="196">
        <v>13.302</v>
      </c>
      <c r="Y17" s="199">
        <v>0.375</v>
      </c>
      <c r="Z17" s="17"/>
      <c r="AA17" s="17"/>
      <c r="AB17" s="17"/>
      <c r="AC17" s="17"/>
    </row>
    <row r="18" spans="1:29" ht="12.75" customHeight="1">
      <c r="A18" s="32"/>
      <c r="E18" s="27"/>
      <c r="F18" s="27"/>
      <c r="G18" s="27"/>
      <c r="H18" s="27"/>
      <c r="I18" s="28"/>
      <c r="J18" s="64"/>
      <c r="K18" s="134"/>
      <c r="L18" s="79"/>
      <c r="M18" s="61"/>
      <c r="N18" s="109"/>
      <c r="O18" s="53"/>
      <c r="P18" s="53"/>
      <c r="Q18" s="40"/>
      <c r="R18" s="40"/>
      <c r="S18" s="75"/>
      <c r="T18" s="75"/>
      <c r="U18" s="57"/>
      <c r="V18" s="151" t="s">
        <v>1287</v>
      </c>
      <c r="W18" s="196">
        <v>14</v>
      </c>
      <c r="X18" s="196">
        <v>13.418</v>
      </c>
      <c r="Y18" s="199">
        <v>0.3125</v>
      </c>
      <c r="Z18" s="17"/>
      <c r="AA18" s="17"/>
      <c r="AB18" s="17"/>
      <c r="AC18" s="17"/>
    </row>
    <row r="19" spans="1:29" ht="12.75" customHeight="1">
      <c r="A19" s="33" t="s">
        <v>154</v>
      </c>
      <c r="B19" s="27"/>
      <c r="C19" s="27"/>
      <c r="D19" s="27"/>
      <c r="E19" s="242"/>
      <c r="F19" s="243"/>
      <c r="G19" s="256"/>
      <c r="H19" s="27"/>
      <c r="I19" s="28"/>
      <c r="J19" s="64"/>
      <c r="K19" s="126"/>
      <c r="L19" s="126"/>
      <c r="M19" s="61"/>
      <c r="N19" s="80"/>
      <c r="O19" s="53"/>
      <c r="P19" s="53"/>
      <c r="Q19" s="81"/>
      <c r="R19" s="81"/>
      <c r="S19" s="57"/>
      <c r="T19" s="57"/>
      <c r="U19" s="81"/>
      <c r="V19" s="151" t="s">
        <v>1288</v>
      </c>
      <c r="W19" s="196">
        <v>14</v>
      </c>
      <c r="X19" s="196">
        <v>13.534</v>
      </c>
      <c r="Y19" s="199">
        <v>0.25</v>
      </c>
      <c r="Z19" s="17"/>
      <c r="AA19" s="187"/>
      <c r="AB19" s="188"/>
      <c r="AC19" s="189"/>
    </row>
    <row r="20" spans="1:25" ht="12.75" customHeight="1">
      <c r="A20" s="32"/>
      <c r="B20" s="27"/>
      <c r="C20" s="27"/>
      <c r="D20" s="27"/>
      <c r="E20" s="27"/>
      <c r="F20" s="244"/>
      <c r="G20" s="248"/>
      <c r="H20" s="27"/>
      <c r="I20" s="28"/>
      <c r="J20" s="40"/>
      <c r="K20" s="56"/>
      <c r="L20" s="62"/>
      <c r="M20" s="61"/>
      <c r="N20" s="82"/>
      <c r="O20" s="53"/>
      <c r="P20" s="53"/>
      <c r="Q20" s="81"/>
      <c r="R20" s="81"/>
      <c r="S20" s="40"/>
      <c r="T20" s="40"/>
      <c r="U20" s="17"/>
      <c r="V20" s="151" t="s">
        <v>1289</v>
      </c>
      <c r="W20" s="196">
        <v>12.75</v>
      </c>
      <c r="X20" s="196">
        <v>11.82</v>
      </c>
      <c r="Y20" s="199">
        <v>0.5</v>
      </c>
    </row>
    <row r="21" spans="1:25" ht="12.75" customHeight="1">
      <c r="A21" s="158" t="str">
        <f>"Member Properties for "&amp;$C$9&amp;":"</f>
        <v>Member Properties for Pipe8STD:</v>
      </c>
      <c r="B21" s="27"/>
      <c r="C21" s="27"/>
      <c r="D21" s="27"/>
      <c r="E21" s="27"/>
      <c r="F21" s="245"/>
      <c r="G21" s="27"/>
      <c r="H21" s="184"/>
      <c r="I21" s="72"/>
      <c r="J21" s="40"/>
      <c r="K21" s="83"/>
      <c r="L21" s="41"/>
      <c r="M21" s="40"/>
      <c r="N21" s="40"/>
      <c r="O21" s="53"/>
      <c r="P21" s="40"/>
      <c r="Q21" s="40"/>
      <c r="R21" s="40"/>
      <c r="S21" s="27"/>
      <c r="T21" s="27"/>
      <c r="U21" s="43"/>
      <c r="V21" s="151" t="s">
        <v>1290</v>
      </c>
      <c r="W21" s="196">
        <v>12.75</v>
      </c>
      <c r="X21" s="196">
        <v>12.052</v>
      </c>
      <c r="Y21" s="199">
        <v>0.375</v>
      </c>
    </row>
    <row r="22" spans="1:25" ht="12.75" customHeight="1">
      <c r="A22" s="32"/>
      <c r="B22" s="30" t="s">
        <v>1461</v>
      </c>
      <c r="C22" s="212">
        <f>VLOOKUP($C$9,$V$5:$Y$169,2,FALSE)</f>
        <v>8.625</v>
      </c>
      <c r="D22" s="68" t="s">
        <v>158</v>
      </c>
      <c r="E22" s="27"/>
      <c r="F22" s="27"/>
      <c r="G22" s="249" t="str">
        <f>"     ID="&amp;$C$23</f>
        <v>     ID=7.981</v>
      </c>
      <c r="H22" s="27"/>
      <c r="I22" s="85"/>
      <c r="J22" s="40"/>
      <c r="K22" s="83"/>
      <c r="L22" s="41"/>
      <c r="M22" s="40"/>
      <c r="N22" s="109"/>
      <c r="O22" s="53"/>
      <c r="P22" s="40"/>
      <c r="Q22" s="40"/>
      <c r="R22" s="40"/>
      <c r="S22" s="27"/>
      <c r="T22" s="27"/>
      <c r="U22" s="43"/>
      <c r="V22" s="151" t="s">
        <v>1291</v>
      </c>
      <c r="W22" s="196">
        <v>12.75</v>
      </c>
      <c r="X22" s="196">
        <v>12.284</v>
      </c>
      <c r="Y22" s="199">
        <v>0.25</v>
      </c>
    </row>
    <row r="23" spans="1:25" ht="12.75" customHeight="1">
      <c r="A23" s="32"/>
      <c r="B23" s="30" t="s">
        <v>1462</v>
      </c>
      <c r="C23" s="179">
        <f>VLOOKUP($C$9,$V$5:$Y$169,3,FALSE)</f>
        <v>7.981</v>
      </c>
      <c r="D23" s="68" t="s">
        <v>158</v>
      </c>
      <c r="E23" s="246" t="str">
        <f>"      OD = Dc ="&amp;$C$22</f>
        <v>      OD = Dc =8.625</v>
      </c>
      <c r="F23" s="249"/>
      <c r="G23" s="241"/>
      <c r="H23" s="27"/>
      <c r="I23" s="85"/>
      <c r="J23" s="64"/>
      <c r="K23" s="83"/>
      <c r="L23" s="41"/>
      <c r="M23" s="40"/>
      <c r="N23" s="109"/>
      <c r="O23" s="53"/>
      <c r="P23" s="40"/>
      <c r="Q23" s="40"/>
      <c r="R23" s="40"/>
      <c r="S23" s="47"/>
      <c r="T23" s="47"/>
      <c r="U23" s="43"/>
      <c r="V23" s="151" t="s">
        <v>1292</v>
      </c>
      <c r="W23" s="196">
        <v>10.75</v>
      </c>
      <c r="X23" s="196">
        <v>9.82</v>
      </c>
      <c r="Y23" s="199">
        <v>0.5</v>
      </c>
    </row>
    <row r="24" spans="1:25" ht="12.75" customHeight="1">
      <c r="A24" s="32"/>
      <c r="B24" s="30" t="s">
        <v>1468</v>
      </c>
      <c r="C24" s="201">
        <f>VLOOKUP($C$9,$V$5:$Y$169,4,FALSE)</f>
        <v>0.32200000000000006</v>
      </c>
      <c r="D24" s="68" t="s">
        <v>158</v>
      </c>
      <c r="E24" s="27"/>
      <c r="F24" s="27"/>
      <c r="G24" s="27"/>
      <c r="H24" s="27"/>
      <c r="I24" s="85"/>
      <c r="J24" s="64"/>
      <c r="K24" s="83"/>
      <c r="L24" s="41"/>
      <c r="M24" s="40"/>
      <c r="N24" s="109"/>
      <c r="O24" s="53"/>
      <c r="P24" s="40"/>
      <c r="Q24" s="40"/>
      <c r="R24" s="40"/>
      <c r="S24" s="47"/>
      <c r="T24" s="47"/>
      <c r="U24" s="43"/>
      <c r="V24" s="151" t="s">
        <v>1293</v>
      </c>
      <c r="W24" s="196">
        <v>10.75</v>
      </c>
      <c r="X24" s="196">
        <v>10.052</v>
      </c>
      <c r="Y24" s="199">
        <v>0.375</v>
      </c>
    </row>
    <row r="25" spans="1:25" ht="12.75" customHeight="1">
      <c r="A25" s="183"/>
      <c r="B25" s="30"/>
      <c r="C25" s="128"/>
      <c r="D25" s="68"/>
      <c r="E25" s="184"/>
      <c r="F25" s="184"/>
      <c r="G25" s="184"/>
      <c r="H25" s="27"/>
      <c r="I25" s="85"/>
      <c r="J25" s="64"/>
      <c r="K25" s="83"/>
      <c r="L25" s="41"/>
      <c r="M25" s="40"/>
      <c r="N25" s="40"/>
      <c r="O25" s="53"/>
      <c r="P25" s="40"/>
      <c r="Q25" s="40"/>
      <c r="R25" s="40"/>
      <c r="S25" s="27"/>
      <c r="T25" s="27"/>
      <c r="U25" s="43"/>
      <c r="V25" s="151" t="s">
        <v>1294</v>
      </c>
      <c r="W25" s="196">
        <v>10.75</v>
      </c>
      <c r="X25" s="196">
        <v>10.284</v>
      </c>
      <c r="Y25" s="199">
        <v>0.25</v>
      </c>
    </row>
    <row r="26" spans="1:25" s="120" customFormat="1" ht="12.75" customHeight="1">
      <c r="A26" s="158" t="s">
        <v>191</v>
      </c>
      <c r="B26" s="27"/>
      <c r="C26" s="27"/>
      <c r="D26" s="27"/>
      <c r="E26" s="27"/>
      <c r="F26" s="27"/>
      <c r="G26" s="27"/>
      <c r="H26" s="27"/>
      <c r="I26" s="123"/>
      <c r="J26" s="114"/>
      <c r="K26" s="115"/>
      <c r="L26" s="116"/>
      <c r="M26" s="114"/>
      <c r="N26" s="114"/>
      <c r="O26" s="117"/>
      <c r="P26" s="114"/>
      <c r="Q26" s="114"/>
      <c r="R26" s="114"/>
      <c r="S26" s="118"/>
      <c r="T26" s="118"/>
      <c r="U26" s="119"/>
      <c r="V26" s="151" t="s">
        <v>1295</v>
      </c>
      <c r="W26" s="196">
        <v>10</v>
      </c>
      <c r="X26" s="196">
        <v>8.838000000000001</v>
      </c>
      <c r="Y26" s="199">
        <v>0.625</v>
      </c>
    </row>
    <row r="27" spans="1:25" ht="12.75" customHeight="1">
      <c r="A27" s="32"/>
      <c r="B27" s="84" t="s">
        <v>164</v>
      </c>
      <c r="C27" s="154">
        <f>$N$3</f>
        <v>1</v>
      </c>
      <c r="D27" s="89"/>
      <c r="E27" s="264" t="s">
        <v>1526</v>
      </c>
      <c r="F27" s="27"/>
      <c r="G27" s="77"/>
      <c r="H27" s="74"/>
      <c r="I27" s="28"/>
      <c r="J27" s="40" t="s">
        <v>142</v>
      </c>
      <c r="K27" s="90"/>
      <c r="L27" s="41"/>
      <c r="M27" s="40"/>
      <c r="N27" s="40"/>
      <c r="O27" s="53"/>
      <c r="P27" s="40"/>
      <c r="Q27" s="40"/>
      <c r="R27" s="40"/>
      <c r="S27" s="91"/>
      <c r="T27" s="91"/>
      <c r="U27" s="43"/>
      <c r="V27" s="151" t="s">
        <v>1296</v>
      </c>
      <c r="W27" s="196">
        <v>10</v>
      </c>
      <c r="X27" s="196">
        <v>9.07</v>
      </c>
      <c r="Y27" s="199">
        <v>0.5</v>
      </c>
    </row>
    <row r="28" spans="1:25" ht="12.75" customHeight="1">
      <c r="A28" s="32"/>
      <c r="B28" s="88" t="s">
        <v>4</v>
      </c>
      <c r="C28" s="155">
        <f>$N$4</f>
        <v>1.0219686721046701</v>
      </c>
      <c r="D28" s="70"/>
      <c r="E28" s="104" t="s">
        <v>140</v>
      </c>
      <c r="F28" s="27"/>
      <c r="G28" s="77"/>
      <c r="H28" s="74"/>
      <c r="I28" s="92"/>
      <c r="J28" s="64"/>
      <c r="K28" s="93"/>
      <c r="L28" s="61"/>
      <c r="M28" s="82"/>
      <c r="N28" s="53"/>
      <c r="O28" s="53"/>
      <c r="P28" s="40"/>
      <c r="Q28" s="40"/>
      <c r="R28" s="40"/>
      <c r="S28" s="57"/>
      <c r="T28" s="57"/>
      <c r="U28" s="43"/>
      <c r="V28" s="151" t="s">
        <v>1297</v>
      </c>
      <c r="W28" s="196">
        <v>10</v>
      </c>
      <c r="X28" s="196">
        <v>9.302</v>
      </c>
      <c r="Y28" s="199">
        <v>0.375</v>
      </c>
    </row>
    <row r="29" spans="1:25" ht="12.75" customHeight="1">
      <c r="A29" s="32"/>
      <c r="B29" s="88" t="s">
        <v>5</v>
      </c>
      <c r="C29" s="156">
        <f>$N$5</f>
        <v>0.5109843360523351</v>
      </c>
      <c r="D29" s="70" t="s">
        <v>158</v>
      </c>
      <c r="E29" s="104" t="s">
        <v>1465</v>
      </c>
      <c r="F29" s="77"/>
      <c r="G29" s="77"/>
      <c r="H29" s="74"/>
      <c r="I29" s="28"/>
      <c r="J29" s="40"/>
      <c r="K29" s="94"/>
      <c r="L29" s="61"/>
      <c r="M29" s="82"/>
      <c r="N29" s="53"/>
      <c r="O29" s="53"/>
      <c r="P29" s="40"/>
      <c r="Q29" s="40"/>
      <c r="R29" s="40"/>
      <c r="S29" s="27"/>
      <c r="T29" s="27"/>
      <c r="U29" s="43"/>
      <c r="V29" s="151" t="s">
        <v>1298</v>
      </c>
      <c r="W29" s="196">
        <v>10</v>
      </c>
      <c r="X29" s="196">
        <v>9.418</v>
      </c>
      <c r="Y29" s="199">
        <v>0.3125</v>
      </c>
    </row>
    <row r="30" spans="1:25" ht="12.75" customHeight="1">
      <c r="A30" s="121"/>
      <c r="B30" s="146" t="s">
        <v>6</v>
      </c>
      <c r="C30" s="86">
        <f>$N$6</f>
        <v>56</v>
      </c>
      <c r="D30" s="70" t="s">
        <v>144</v>
      </c>
      <c r="E30" s="147" t="s">
        <v>8</v>
      </c>
      <c r="F30" s="77"/>
      <c r="G30" s="122"/>
      <c r="H30" s="122"/>
      <c r="I30" s="28"/>
      <c r="J30" s="64"/>
      <c r="K30" s="95"/>
      <c r="L30" s="61"/>
      <c r="M30" s="82"/>
      <c r="N30" s="53"/>
      <c r="O30" s="53"/>
      <c r="P30" s="40"/>
      <c r="Q30" s="40"/>
      <c r="R30" s="40"/>
      <c r="S30" s="91"/>
      <c r="T30" s="91"/>
      <c r="U30" s="43"/>
      <c r="V30" s="151" t="s">
        <v>1299</v>
      </c>
      <c r="W30" s="196">
        <v>10</v>
      </c>
      <c r="X30" s="196">
        <v>9.534</v>
      </c>
      <c r="Y30" s="199">
        <v>0.25</v>
      </c>
    </row>
    <row r="31" spans="1:25" ht="12.75" customHeight="1">
      <c r="A31" s="32"/>
      <c r="B31" s="88" t="s">
        <v>7</v>
      </c>
      <c r="C31" s="157">
        <f>$N$7</f>
        <v>2.38459356824423</v>
      </c>
      <c r="D31" s="70" t="s">
        <v>143</v>
      </c>
      <c r="E31" s="148" t="s">
        <v>9</v>
      </c>
      <c r="F31" s="77"/>
      <c r="G31" s="27"/>
      <c r="H31" s="27"/>
      <c r="I31" s="28"/>
      <c r="J31" s="64"/>
      <c r="K31" s="53"/>
      <c r="L31" s="96"/>
      <c r="M31" s="82"/>
      <c r="N31" s="53"/>
      <c r="O31" s="53"/>
      <c r="P31" s="40"/>
      <c r="Q31" s="40"/>
      <c r="R31" s="40"/>
      <c r="S31" s="91"/>
      <c r="T31" s="91"/>
      <c r="U31" s="43"/>
      <c r="V31" s="151" t="s">
        <v>1300</v>
      </c>
      <c r="W31" s="196">
        <v>10</v>
      </c>
      <c r="X31" s="196">
        <v>9.652</v>
      </c>
      <c r="Y31" s="199">
        <v>0.1875</v>
      </c>
    </row>
    <row r="32" spans="1:25" ht="12.75" customHeight="1">
      <c r="A32" s="32"/>
      <c r="B32" s="27"/>
      <c r="C32" s="27"/>
      <c r="D32" s="68"/>
      <c r="E32" s="27"/>
      <c r="F32" s="122"/>
      <c r="G32" s="27"/>
      <c r="H32" s="74"/>
      <c r="I32" s="92"/>
      <c r="J32" s="64"/>
      <c r="K32" s="83"/>
      <c r="L32" s="97"/>
      <c r="M32" s="82"/>
      <c r="N32" s="53"/>
      <c r="O32" s="53"/>
      <c r="P32" s="40"/>
      <c r="Q32" s="40"/>
      <c r="R32" s="40"/>
      <c r="S32" s="27"/>
      <c r="T32" s="27"/>
      <c r="U32" s="43"/>
      <c r="V32" s="151" t="s">
        <v>1301</v>
      </c>
      <c r="W32" s="196">
        <v>9.625</v>
      </c>
      <c r="X32" s="196">
        <v>8.695</v>
      </c>
      <c r="Y32" s="199">
        <v>0.5</v>
      </c>
    </row>
    <row r="33" spans="1:25" ht="12.75" customHeight="1">
      <c r="A33" s="158" t="s">
        <v>1</v>
      </c>
      <c r="B33" s="30"/>
      <c r="C33" s="82"/>
      <c r="D33" s="68"/>
      <c r="E33" s="87"/>
      <c r="F33" s="27"/>
      <c r="G33" s="27"/>
      <c r="H33" s="27"/>
      <c r="I33" s="28"/>
      <c r="J33" s="64"/>
      <c r="K33" s="83"/>
      <c r="L33" s="97"/>
      <c r="M33" s="82"/>
      <c r="N33" s="53"/>
      <c r="O33" s="53"/>
      <c r="P33" s="40"/>
      <c r="Q33" s="40"/>
      <c r="R33" s="40"/>
      <c r="S33" s="47"/>
      <c r="T33" s="47"/>
      <c r="U33" s="43"/>
      <c r="V33" s="151" t="s">
        <v>1302</v>
      </c>
      <c r="W33" s="196">
        <v>9.625</v>
      </c>
      <c r="X33" s="196">
        <v>8.927</v>
      </c>
      <c r="Y33" s="199">
        <v>0.375</v>
      </c>
    </row>
    <row r="34" spans="1:25" ht="12.75" customHeight="1">
      <c r="A34" s="32"/>
      <c r="B34" s="30" t="s">
        <v>10</v>
      </c>
      <c r="C34" s="178">
        <f>$N$8</f>
        <v>8.625</v>
      </c>
      <c r="D34" s="68" t="s">
        <v>158</v>
      </c>
      <c r="E34" s="266" t="s">
        <v>1536</v>
      </c>
      <c r="F34" s="27"/>
      <c r="G34" s="27"/>
      <c r="H34" s="27"/>
      <c r="I34" s="92"/>
      <c r="J34" s="27"/>
      <c r="K34" s="93"/>
      <c r="L34" s="61"/>
      <c r="M34" s="25"/>
      <c r="N34" s="99"/>
      <c r="O34" s="53"/>
      <c r="P34" s="40"/>
      <c r="Q34" s="40"/>
      <c r="R34" s="40"/>
      <c r="S34" s="27"/>
      <c r="T34" s="27"/>
      <c r="U34" s="43"/>
      <c r="V34" s="151" t="s">
        <v>1303</v>
      </c>
      <c r="W34" s="196">
        <v>9.625</v>
      </c>
      <c r="X34" s="196">
        <v>9.043</v>
      </c>
      <c r="Y34" s="199">
        <v>0.3125</v>
      </c>
    </row>
    <row r="35" spans="1:25" ht="12.75" customHeight="1">
      <c r="A35" s="32"/>
      <c r="B35" s="88" t="s">
        <v>181</v>
      </c>
      <c r="C35" s="86">
        <f>$N$9</f>
        <v>14.666038011294297</v>
      </c>
      <c r="D35" s="113" t="s">
        <v>183</v>
      </c>
      <c r="E35" s="87" t="s">
        <v>189</v>
      </c>
      <c r="F35" s="27"/>
      <c r="G35" s="27"/>
      <c r="H35" s="27"/>
      <c r="I35" s="23"/>
      <c r="J35" s="40"/>
      <c r="K35" s="83"/>
      <c r="L35" s="61"/>
      <c r="M35" s="25"/>
      <c r="N35" s="99"/>
      <c r="O35" s="53"/>
      <c r="P35" s="40"/>
      <c r="Q35" s="40"/>
      <c r="R35" s="40"/>
      <c r="S35" s="91"/>
      <c r="T35" s="91"/>
      <c r="U35" s="43"/>
      <c r="V35" s="151" t="s">
        <v>1304</v>
      </c>
      <c r="W35" s="196">
        <v>9.625</v>
      </c>
      <c r="X35" s="196">
        <v>9.159</v>
      </c>
      <c r="Y35" s="199">
        <v>0.25</v>
      </c>
    </row>
    <row r="36" spans="1:25" ht="12.75" customHeight="1">
      <c r="A36" s="32"/>
      <c r="B36" s="88" t="s">
        <v>188</v>
      </c>
      <c r="C36" s="157">
        <f>$N$10</f>
        <v>5.703459226614449</v>
      </c>
      <c r="D36" s="89" t="s">
        <v>186</v>
      </c>
      <c r="E36" s="87" t="s">
        <v>190</v>
      </c>
      <c r="F36" s="27"/>
      <c r="G36" s="27"/>
      <c r="H36" s="74"/>
      <c r="I36" s="24"/>
      <c r="J36" s="40"/>
      <c r="K36" s="103"/>
      <c r="L36" s="61"/>
      <c r="M36" s="82"/>
      <c r="N36" s="53"/>
      <c r="O36" s="53"/>
      <c r="P36" s="40"/>
      <c r="Q36" s="40"/>
      <c r="R36" s="40"/>
      <c r="S36" s="47"/>
      <c r="T36" s="47"/>
      <c r="U36" s="43"/>
      <c r="V36" s="151" t="s">
        <v>1305</v>
      </c>
      <c r="W36" s="196">
        <v>9.625</v>
      </c>
      <c r="X36" s="196">
        <v>9.277</v>
      </c>
      <c r="Y36" s="199">
        <v>0.1875</v>
      </c>
    </row>
    <row r="37" spans="1:25" ht="12.75" customHeight="1">
      <c r="A37" s="29"/>
      <c r="B37" s="30"/>
      <c r="C37" s="133"/>
      <c r="D37" s="89"/>
      <c r="E37" s="26"/>
      <c r="F37" s="27"/>
      <c r="G37" s="27"/>
      <c r="H37" s="27"/>
      <c r="I37" s="28"/>
      <c r="J37" s="40"/>
      <c r="K37" s="40"/>
      <c r="L37" s="61"/>
      <c r="M37" s="82"/>
      <c r="N37" s="53"/>
      <c r="O37" s="53"/>
      <c r="P37" s="40"/>
      <c r="Q37" s="40"/>
      <c r="R37" s="40"/>
      <c r="S37" s="27"/>
      <c r="T37" s="27"/>
      <c r="U37" s="43"/>
      <c r="V37" s="151" t="s">
        <v>1306</v>
      </c>
      <c r="W37" s="196">
        <v>8.625</v>
      </c>
      <c r="X37" s="196">
        <v>7.463</v>
      </c>
      <c r="Y37" s="199">
        <v>0.625</v>
      </c>
    </row>
    <row r="38" spans="1:25" ht="12.75" customHeight="1">
      <c r="A38" s="158" t="s">
        <v>192</v>
      </c>
      <c r="B38" s="100"/>
      <c r="C38" s="80"/>
      <c r="D38" s="89"/>
      <c r="E38" s="87" t="s">
        <v>1513</v>
      </c>
      <c r="F38" s="101"/>
      <c r="G38" s="27"/>
      <c r="H38" s="27"/>
      <c r="I38" s="28"/>
      <c r="J38" s="104"/>
      <c r="K38" s="40"/>
      <c r="L38" s="61"/>
      <c r="M38" s="25"/>
      <c r="N38" s="99"/>
      <c r="O38" s="53"/>
      <c r="P38" s="40"/>
      <c r="Q38" s="40"/>
      <c r="R38" s="40"/>
      <c r="S38" s="91"/>
      <c r="T38" s="91"/>
      <c r="U38" s="43"/>
      <c r="V38" s="151" t="s">
        <v>1307</v>
      </c>
      <c r="W38" s="196">
        <v>8.625</v>
      </c>
      <c r="X38" s="196">
        <v>7.695</v>
      </c>
      <c r="Y38" s="199">
        <v>0.5</v>
      </c>
    </row>
    <row r="39" spans="1:25" ht="12.75" customHeight="1">
      <c r="A39" s="32"/>
      <c r="B39" s="30" t="s">
        <v>1446</v>
      </c>
      <c r="C39" s="178">
        <f>$N$11</f>
        <v>28.70154127345344</v>
      </c>
      <c r="D39" s="70" t="s">
        <v>158</v>
      </c>
      <c r="E39" s="87" t="s">
        <v>1477</v>
      </c>
      <c r="F39" s="31"/>
      <c r="G39" s="27"/>
      <c r="I39" s="28"/>
      <c r="J39" s="26"/>
      <c r="K39" s="40"/>
      <c r="L39" s="61"/>
      <c r="M39" s="25"/>
      <c r="N39" s="99"/>
      <c r="O39" s="53"/>
      <c r="P39" s="40"/>
      <c r="Q39" s="40"/>
      <c r="R39" s="40"/>
      <c r="S39" s="47"/>
      <c r="T39" s="47"/>
      <c r="U39" s="43"/>
      <c r="V39" s="151" t="s">
        <v>1308</v>
      </c>
      <c r="W39" s="196">
        <v>8.625</v>
      </c>
      <c r="X39" s="196">
        <v>7.927</v>
      </c>
      <c r="Y39" s="199">
        <v>0.375</v>
      </c>
    </row>
    <row r="40" spans="1:25" ht="12.75" customHeight="1">
      <c r="A40" s="32"/>
      <c r="B40" s="88" t="s">
        <v>188</v>
      </c>
      <c r="C40" s="182">
        <f>$N$12</f>
        <v>5.703459226614449</v>
      </c>
      <c r="D40" s="89" t="s">
        <v>186</v>
      </c>
      <c r="E40" s="104" t="s">
        <v>1447</v>
      </c>
      <c r="F40" s="27"/>
      <c r="G40" s="101"/>
      <c r="H40" s="27"/>
      <c r="I40" s="28"/>
      <c r="J40" s="104"/>
      <c r="K40" s="105"/>
      <c r="L40" s="41"/>
      <c r="M40" s="40"/>
      <c r="N40" s="106"/>
      <c r="O40" s="40"/>
      <c r="P40" s="40"/>
      <c r="Q40" s="40"/>
      <c r="R40" s="40"/>
      <c r="S40" s="91"/>
      <c r="T40" s="91"/>
      <c r="U40" s="43"/>
      <c r="V40" s="151" t="s">
        <v>1309</v>
      </c>
      <c r="W40" s="196">
        <v>8.625</v>
      </c>
      <c r="X40" s="196">
        <v>8.025</v>
      </c>
      <c r="Y40" s="199">
        <v>0.3125</v>
      </c>
    </row>
    <row r="41" spans="1:25" ht="12.75" customHeight="1">
      <c r="A41" s="32"/>
      <c r="B41" s="27"/>
      <c r="C41" s="27"/>
      <c r="D41" s="27"/>
      <c r="E41" s="27"/>
      <c r="F41" s="27"/>
      <c r="G41" s="27"/>
      <c r="H41" s="27"/>
      <c r="I41" s="28"/>
      <c r="J41" s="104"/>
      <c r="K41" s="105"/>
      <c r="L41" s="41"/>
      <c r="M41" s="40"/>
      <c r="N41" s="106"/>
      <c r="O41" s="40"/>
      <c r="P41" s="40"/>
      <c r="Q41" s="40"/>
      <c r="R41" s="40"/>
      <c r="S41" s="27"/>
      <c r="T41" s="27"/>
      <c r="U41" s="43"/>
      <c r="V41" s="151" t="s">
        <v>1310</v>
      </c>
      <c r="W41" s="196">
        <v>8.625</v>
      </c>
      <c r="X41" s="196">
        <v>8.159</v>
      </c>
      <c r="Y41" s="199">
        <v>0.25</v>
      </c>
    </row>
    <row r="42" spans="1:25" ht="12.75" customHeight="1">
      <c r="A42" s="32"/>
      <c r="B42" s="27"/>
      <c r="C42" s="27"/>
      <c r="D42" s="27"/>
      <c r="E42" s="27"/>
      <c r="F42" s="27"/>
      <c r="G42" s="27"/>
      <c r="H42" s="27"/>
      <c r="I42" s="28"/>
      <c r="J42" s="104"/>
      <c r="K42" s="105"/>
      <c r="L42" s="41"/>
      <c r="M42" s="40"/>
      <c r="N42" s="106"/>
      <c r="O42" s="40"/>
      <c r="P42" s="40"/>
      <c r="Q42" s="40"/>
      <c r="R42" s="40"/>
      <c r="S42" s="47"/>
      <c r="T42" s="47"/>
      <c r="U42" s="43"/>
      <c r="V42" s="151" t="s">
        <v>1311</v>
      </c>
      <c r="W42" s="196">
        <v>8.625</v>
      </c>
      <c r="X42" s="196">
        <v>8.277</v>
      </c>
      <c r="Y42" s="199">
        <v>0.188</v>
      </c>
    </row>
    <row r="43" spans="1:25" ht="12.75" customHeight="1">
      <c r="A43" s="33" t="s">
        <v>1537</v>
      </c>
      <c r="B43" s="267"/>
      <c r="C43" s="267"/>
      <c r="D43" s="267"/>
      <c r="E43" s="267"/>
      <c r="F43" s="267"/>
      <c r="G43" s="268"/>
      <c r="H43" s="267"/>
      <c r="I43" s="269"/>
      <c r="J43" s="104"/>
      <c r="K43" s="40"/>
      <c r="L43" s="40"/>
      <c r="M43" s="57"/>
      <c r="N43" s="57"/>
      <c r="O43" s="57"/>
      <c r="P43" s="40"/>
      <c r="Q43" s="40"/>
      <c r="R43" s="40"/>
      <c r="S43" s="27"/>
      <c r="T43" s="27"/>
      <c r="U43" s="43"/>
      <c r="V43" s="151" t="s">
        <v>1312</v>
      </c>
      <c r="W43" s="196">
        <v>8.625</v>
      </c>
      <c r="X43" s="196">
        <v>7.927</v>
      </c>
      <c r="Y43" s="199">
        <v>0.375</v>
      </c>
    </row>
    <row r="44" spans="1:25" ht="12.75" customHeight="1">
      <c r="A44" s="274"/>
      <c r="B44" s="267"/>
      <c r="C44" s="267"/>
      <c r="D44" s="267"/>
      <c r="E44" s="267"/>
      <c r="F44" s="267"/>
      <c r="G44" s="267"/>
      <c r="H44" s="270"/>
      <c r="I44" s="269"/>
      <c r="J44" s="104"/>
      <c r="K44" s="40"/>
      <c r="L44" s="40"/>
      <c r="M44" s="25"/>
      <c r="N44" s="83"/>
      <c r="O44" s="57"/>
      <c r="P44" s="40"/>
      <c r="Q44" s="40"/>
      <c r="R44" s="40"/>
      <c r="S44" s="91"/>
      <c r="T44" s="91"/>
      <c r="U44" s="43"/>
      <c r="V44" s="151" t="s">
        <v>1313</v>
      </c>
      <c r="W44" s="196">
        <v>8.625</v>
      </c>
      <c r="X44" s="196">
        <v>8.015</v>
      </c>
      <c r="Y44" s="199">
        <v>0.328</v>
      </c>
    </row>
    <row r="45" spans="1:25" ht="12.75" customHeight="1">
      <c r="A45" s="274"/>
      <c r="B45" s="267"/>
      <c r="C45" s="267"/>
      <c r="D45" s="267"/>
      <c r="E45" s="267"/>
      <c r="F45" s="267"/>
      <c r="G45" s="267"/>
      <c r="H45" s="271"/>
      <c r="I45" s="269"/>
      <c r="J45" s="104"/>
      <c r="K45" s="40"/>
      <c r="L45" s="40"/>
      <c r="M45" s="25"/>
      <c r="N45" s="83"/>
      <c r="O45" s="57"/>
      <c r="P45" s="40"/>
      <c r="Q45" s="40"/>
      <c r="R45" s="40"/>
      <c r="S45" s="27"/>
      <c r="T45" s="27"/>
      <c r="U45" s="43"/>
      <c r="V45" s="151" t="s">
        <v>1314</v>
      </c>
      <c r="W45" s="196">
        <v>7.5</v>
      </c>
      <c r="X45" s="196">
        <v>6.57</v>
      </c>
      <c r="Y45" s="199">
        <v>0.5</v>
      </c>
    </row>
    <row r="46" spans="1:25" ht="12.75" customHeight="1">
      <c r="A46" s="274"/>
      <c r="B46" s="267"/>
      <c r="C46" s="267"/>
      <c r="D46" s="267"/>
      <c r="E46" s="267"/>
      <c r="F46" s="267"/>
      <c r="G46" s="267"/>
      <c r="H46" s="271"/>
      <c r="I46" s="269"/>
      <c r="J46" s="104"/>
      <c r="K46" s="40"/>
      <c r="L46" s="40"/>
      <c r="M46" s="25"/>
      <c r="N46" s="83"/>
      <c r="O46" s="57"/>
      <c r="P46" s="40"/>
      <c r="Q46" s="40"/>
      <c r="R46" s="40"/>
      <c r="S46" s="91"/>
      <c r="T46" s="91"/>
      <c r="U46" s="43"/>
      <c r="V46" s="151" t="s">
        <v>1315</v>
      </c>
      <c r="W46" s="196">
        <v>7.5</v>
      </c>
      <c r="X46" s="196">
        <v>6.802</v>
      </c>
      <c r="Y46" s="199">
        <v>0.375</v>
      </c>
    </row>
    <row r="47" spans="1:25" ht="12.75" customHeight="1">
      <c r="A47" s="274"/>
      <c r="B47" s="267"/>
      <c r="C47" s="267"/>
      <c r="D47" s="267"/>
      <c r="E47" s="267"/>
      <c r="F47" s="267"/>
      <c r="G47" s="267"/>
      <c r="H47" s="267"/>
      <c r="I47" s="269"/>
      <c r="J47" s="107"/>
      <c r="K47" s="40"/>
      <c r="L47" s="40"/>
      <c r="M47" s="25"/>
      <c r="N47" s="83"/>
      <c r="O47" s="57"/>
      <c r="P47" s="40"/>
      <c r="Q47" s="40"/>
      <c r="R47" s="40"/>
      <c r="S47" s="27"/>
      <c r="T47" s="27"/>
      <c r="U47" s="43"/>
      <c r="V47" s="151" t="s">
        <v>1316</v>
      </c>
      <c r="W47" s="196">
        <v>7.5</v>
      </c>
      <c r="X47" s="196">
        <v>6.918</v>
      </c>
      <c r="Y47" s="199">
        <v>0.3125</v>
      </c>
    </row>
    <row r="48" spans="1:25" ht="12.75" customHeight="1">
      <c r="A48" s="274"/>
      <c r="B48" s="267"/>
      <c r="C48" s="267"/>
      <c r="D48" s="267"/>
      <c r="E48" s="267"/>
      <c r="F48" s="267"/>
      <c r="G48" s="267"/>
      <c r="H48" s="267"/>
      <c r="I48" s="269"/>
      <c r="J48" s="107"/>
      <c r="K48" s="40"/>
      <c r="L48" s="40"/>
      <c r="M48" s="25"/>
      <c r="N48" s="83"/>
      <c r="O48" s="57"/>
      <c r="P48" s="40"/>
      <c r="Q48" s="40"/>
      <c r="R48" s="40"/>
      <c r="S48" s="27"/>
      <c r="T48" s="27"/>
      <c r="U48" s="43"/>
      <c r="V48" s="151" t="s">
        <v>1317</v>
      </c>
      <c r="W48" s="196">
        <v>7.5</v>
      </c>
      <c r="X48" s="196">
        <v>7.034</v>
      </c>
      <c r="Y48" s="199">
        <v>0.25</v>
      </c>
    </row>
    <row r="49" spans="1:25" ht="12.75" customHeight="1">
      <c r="A49" s="274"/>
      <c r="B49" s="267"/>
      <c r="C49" s="267"/>
      <c r="D49" s="267"/>
      <c r="E49" s="267"/>
      <c r="F49" s="267"/>
      <c r="G49" s="267"/>
      <c r="H49" s="267"/>
      <c r="I49" s="269"/>
      <c r="J49" s="107"/>
      <c r="K49" s="40"/>
      <c r="L49" s="40"/>
      <c r="M49" s="25"/>
      <c r="N49" s="83"/>
      <c r="O49" s="57"/>
      <c r="P49" s="40"/>
      <c r="Q49" s="40"/>
      <c r="R49" s="40"/>
      <c r="S49" s="91"/>
      <c r="T49" s="91"/>
      <c r="U49" s="43"/>
      <c r="V49" s="151" t="s">
        <v>1318</v>
      </c>
      <c r="W49" s="196">
        <v>7.5</v>
      </c>
      <c r="X49" s="196">
        <v>7.152</v>
      </c>
      <c r="Y49" s="199">
        <v>0.1875</v>
      </c>
    </row>
    <row r="50" spans="1:25" ht="12.75" customHeight="1">
      <c r="A50" s="274"/>
      <c r="B50" s="267"/>
      <c r="C50" s="267"/>
      <c r="D50" s="267"/>
      <c r="E50" s="267"/>
      <c r="F50" s="267"/>
      <c r="G50" s="267"/>
      <c r="H50" s="267"/>
      <c r="I50" s="269"/>
      <c r="J50" s="65"/>
      <c r="K50" s="40"/>
      <c r="L50" s="40"/>
      <c r="M50" s="25"/>
      <c r="N50" s="83"/>
      <c r="O50" s="57"/>
      <c r="P50" s="40"/>
      <c r="Q50" s="40"/>
      <c r="R50" s="40"/>
      <c r="S50" s="27"/>
      <c r="T50" s="27"/>
      <c r="U50" s="43"/>
      <c r="V50" s="151" t="s">
        <v>1319</v>
      </c>
      <c r="W50" s="196">
        <v>7</v>
      </c>
      <c r="X50" s="196">
        <v>6.07</v>
      </c>
      <c r="Y50" s="199">
        <v>0.5</v>
      </c>
    </row>
    <row r="51" spans="1:25" ht="12.75" customHeight="1">
      <c r="A51" s="274"/>
      <c r="B51" s="267"/>
      <c r="C51" s="267"/>
      <c r="D51" s="267"/>
      <c r="E51" s="267"/>
      <c r="F51" s="267"/>
      <c r="G51" s="267"/>
      <c r="H51" s="267"/>
      <c r="I51" s="269"/>
      <c r="J51" s="65"/>
      <c r="K51" s="40"/>
      <c r="L51" s="40"/>
      <c r="M51" s="25"/>
      <c r="N51" s="83"/>
      <c r="O51" s="57"/>
      <c r="P51" s="40"/>
      <c r="Q51" s="40"/>
      <c r="R51" s="40"/>
      <c r="S51" s="91"/>
      <c r="T51" s="91"/>
      <c r="U51" s="43"/>
      <c r="V51" s="151" t="s">
        <v>1320</v>
      </c>
      <c r="W51" s="196">
        <v>7</v>
      </c>
      <c r="X51" s="196">
        <v>6.302</v>
      </c>
      <c r="Y51" s="199">
        <v>0.375</v>
      </c>
    </row>
    <row r="52" spans="1:25" ht="12.75" customHeight="1">
      <c r="A52" s="274"/>
      <c r="B52" s="267"/>
      <c r="C52" s="267"/>
      <c r="D52" s="267"/>
      <c r="E52" s="267"/>
      <c r="F52" s="267"/>
      <c r="G52" s="267"/>
      <c r="H52" s="267"/>
      <c r="I52" s="269"/>
      <c r="J52" s="65"/>
      <c r="K52" s="40"/>
      <c r="L52" s="40"/>
      <c r="M52" s="25"/>
      <c r="N52" s="83"/>
      <c r="O52" s="57"/>
      <c r="P52" s="40"/>
      <c r="Q52" s="40"/>
      <c r="R52" s="40"/>
      <c r="S52" s="27"/>
      <c r="T52" s="27"/>
      <c r="U52" s="43"/>
      <c r="V52" s="151" t="s">
        <v>1321</v>
      </c>
      <c r="W52" s="196">
        <v>7</v>
      </c>
      <c r="X52" s="196">
        <v>6.418</v>
      </c>
      <c r="Y52" s="199">
        <v>0.3125</v>
      </c>
    </row>
    <row r="53" spans="1:25" ht="12.75" customHeight="1">
      <c r="A53" s="274"/>
      <c r="B53" s="267"/>
      <c r="C53" s="267"/>
      <c r="D53" s="267"/>
      <c r="E53" s="267"/>
      <c r="F53" s="267"/>
      <c r="G53" s="267"/>
      <c r="H53" s="267"/>
      <c r="I53" s="269"/>
      <c r="J53" s="65"/>
      <c r="K53" s="40"/>
      <c r="L53" s="40"/>
      <c r="M53" s="25"/>
      <c r="N53" s="83"/>
      <c r="O53" s="57"/>
      <c r="P53" s="40"/>
      <c r="Q53" s="40"/>
      <c r="R53" s="40"/>
      <c r="S53" s="91"/>
      <c r="T53" s="91"/>
      <c r="U53" s="43"/>
      <c r="V53" s="151" t="s">
        <v>1322</v>
      </c>
      <c r="W53" s="196">
        <v>7</v>
      </c>
      <c r="X53" s="196">
        <v>6.534</v>
      </c>
      <c r="Y53" s="199">
        <v>0.25</v>
      </c>
    </row>
    <row r="54" spans="1:25" ht="12.75" customHeight="1">
      <c r="A54" s="274"/>
      <c r="B54" s="267"/>
      <c r="C54" s="267"/>
      <c r="D54" s="267"/>
      <c r="E54" s="267"/>
      <c r="F54" s="267"/>
      <c r="G54" s="267"/>
      <c r="H54" s="267"/>
      <c r="I54" s="269"/>
      <c r="J54" s="40"/>
      <c r="K54" s="105"/>
      <c r="L54" s="105"/>
      <c r="M54" s="25"/>
      <c r="N54" s="83"/>
      <c r="O54" s="57"/>
      <c r="P54" s="40"/>
      <c r="Q54" s="40"/>
      <c r="R54" s="40"/>
      <c r="S54" s="27"/>
      <c r="T54" s="27"/>
      <c r="U54" s="43"/>
      <c r="V54" s="151" t="s">
        <v>1323</v>
      </c>
      <c r="W54" s="196">
        <v>7</v>
      </c>
      <c r="X54" s="196">
        <v>6.652</v>
      </c>
      <c r="Y54" s="199">
        <v>0.1875</v>
      </c>
    </row>
    <row r="55" spans="1:25" ht="12.75" customHeight="1">
      <c r="A55" s="274"/>
      <c r="B55" s="267"/>
      <c r="C55" s="267"/>
      <c r="D55" s="267"/>
      <c r="E55" s="267"/>
      <c r="F55" s="267"/>
      <c r="G55" s="267"/>
      <c r="H55" s="267"/>
      <c r="I55" s="269"/>
      <c r="J55" s="40"/>
      <c r="K55" s="105"/>
      <c r="L55" s="57"/>
      <c r="M55" s="40"/>
      <c r="N55" s="40"/>
      <c r="O55" s="53"/>
      <c r="P55" s="40"/>
      <c r="Q55" s="40"/>
      <c r="R55" s="40"/>
      <c r="S55" s="91"/>
      <c r="T55" s="91"/>
      <c r="U55" s="43"/>
      <c r="V55" s="151" t="s">
        <v>1324</v>
      </c>
      <c r="W55" s="196">
        <v>7</v>
      </c>
      <c r="X55" s="196">
        <v>6.768</v>
      </c>
      <c r="Y55" s="199">
        <v>0.125</v>
      </c>
    </row>
    <row r="56" spans="1:25" ht="12.75">
      <c r="A56" s="274"/>
      <c r="B56" s="267"/>
      <c r="C56" s="267"/>
      <c r="D56" s="267"/>
      <c r="E56" s="267"/>
      <c r="F56" s="267"/>
      <c r="G56" s="267"/>
      <c r="H56" s="267"/>
      <c r="I56" s="269"/>
      <c r="V56" s="151" t="s">
        <v>1325</v>
      </c>
      <c r="W56" s="196">
        <v>6.875</v>
      </c>
      <c r="X56" s="196">
        <v>5.945</v>
      </c>
      <c r="Y56" s="199">
        <v>0.5</v>
      </c>
    </row>
    <row r="57" spans="1:25" ht="12.75">
      <c r="A57" s="275"/>
      <c r="B57" s="272"/>
      <c r="C57" s="272"/>
      <c r="D57" s="272"/>
      <c r="E57" s="272"/>
      <c r="F57" s="272"/>
      <c r="G57" s="272"/>
      <c r="H57" s="272"/>
      <c r="I57" s="273"/>
      <c r="V57" s="151" t="s">
        <v>1326</v>
      </c>
      <c r="W57" s="196">
        <v>6.875</v>
      </c>
      <c r="X57" s="196">
        <v>6.177</v>
      </c>
      <c r="Y57" s="199">
        <v>0.375</v>
      </c>
    </row>
    <row r="58" spans="22:25" ht="12.75">
      <c r="V58" s="151" t="s">
        <v>1327</v>
      </c>
      <c r="W58" s="196">
        <v>6.875</v>
      </c>
      <c r="X58" s="196">
        <v>6.293</v>
      </c>
      <c r="Y58" s="199">
        <v>0.3125</v>
      </c>
    </row>
    <row r="59" spans="22:25" ht="12.75">
      <c r="V59" s="151" t="s">
        <v>1328</v>
      </c>
      <c r="W59" s="196">
        <v>6.875</v>
      </c>
      <c r="X59" s="196">
        <v>6.409</v>
      </c>
      <c r="Y59" s="199">
        <v>0.25</v>
      </c>
    </row>
    <row r="60" spans="22:25" ht="12.75">
      <c r="V60" s="151" t="s">
        <v>1329</v>
      </c>
      <c r="W60" s="196">
        <v>6.875</v>
      </c>
      <c r="X60" s="196">
        <v>6.527</v>
      </c>
      <c r="Y60" s="199">
        <v>0.1875</v>
      </c>
    </row>
    <row r="61" spans="22:25" ht="12.75">
      <c r="V61" s="151" t="s">
        <v>1330</v>
      </c>
      <c r="W61" s="196">
        <v>6.625</v>
      </c>
      <c r="X61" s="196">
        <v>5.695</v>
      </c>
      <c r="Y61" s="199">
        <v>0.5</v>
      </c>
    </row>
    <row r="62" spans="22:25" ht="12.75">
      <c r="V62" s="151" t="s">
        <v>1331</v>
      </c>
      <c r="W62" s="196">
        <v>6.625</v>
      </c>
      <c r="X62" s="196">
        <v>5.821</v>
      </c>
      <c r="Y62" s="199">
        <v>0.4375</v>
      </c>
    </row>
    <row r="63" spans="22:25" ht="12.75">
      <c r="V63" s="151" t="s">
        <v>1332</v>
      </c>
      <c r="W63" s="196">
        <v>6.625</v>
      </c>
      <c r="X63" s="196">
        <v>5.927</v>
      </c>
      <c r="Y63" s="199">
        <v>0.375</v>
      </c>
    </row>
    <row r="64" spans="22:25" ht="12.75">
      <c r="V64" s="151" t="s">
        <v>1333</v>
      </c>
      <c r="W64" s="196">
        <v>6.625</v>
      </c>
      <c r="X64" s="196">
        <v>6.043</v>
      </c>
      <c r="Y64" s="199">
        <v>0.3125</v>
      </c>
    </row>
    <row r="65" spans="22:25" ht="12.75">
      <c r="V65" s="151" t="s">
        <v>1334</v>
      </c>
      <c r="W65" s="196">
        <v>6.625</v>
      </c>
      <c r="X65" s="196">
        <v>6.105</v>
      </c>
      <c r="Y65" s="199">
        <v>0.28</v>
      </c>
    </row>
    <row r="66" spans="22:25" ht="12.75">
      <c r="V66" s="151" t="s">
        <v>1335</v>
      </c>
      <c r="W66" s="196">
        <v>6.625</v>
      </c>
      <c r="X66" s="196">
        <v>6.159</v>
      </c>
      <c r="Y66" s="199">
        <v>0.25</v>
      </c>
    </row>
    <row r="67" spans="22:25" ht="12.75">
      <c r="V67" s="151" t="s">
        <v>1336</v>
      </c>
      <c r="W67" s="196">
        <v>6.625</v>
      </c>
      <c r="X67" s="196">
        <v>6.277</v>
      </c>
      <c r="Y67" s="199">
        <v>0.1875</v>
      </c>
    </row>
    <row r="68" spans="22:25" ht="12.75">
      <c r="V68" s="151" t="s">
        <v>1337</v>
      </c>
      <c r="W68" s="196">
        <v>6.625</v>
      </c>
      <c r="X68" s="196">
        <v>6.393</v>
      </c>
      <c r="Y68" s="199">
        <v>0.125</v>
      </c>
    </row>
    <row r="69" spans="22:25" ht="12.75">
      <c r="V69" s="151" t="s">
        <v>1338</v>
      </c>
      <c r="W69" s="196">
        <v>6</v>
      </c>
      <c r="X69" s="196">
        <v>5.07</v>
      </c>
      <c r="Y69" s="199">
        <v>0.5</v>
      </c>
    </row>
    <row r="70" spans="22:25" ht="12.75">
      <c r="V70" s="151" t="s">
        <v>1339</v>
      </c>
      <c r="W70" s="196">
        <v>6</v>
      </c>
      <c r="X70" s="196">
        <v>5.302</v>
      </c>
      <c r="Y70" s="199">
        <v>0.375</v>
      </c>
    </row>
    <row r="71" spans="22:25" ht="12.75">
      <c r="V71" s="151" t="s">
        <v>1340</v>
      </c>
      <c r="W71" s="196">
        <v>6</v>
      </c>
      <c r="X71" s="196">
        <v>5.418</v>
      </c>
      <c r="Y71" s="199">
        <v>0.3125</v>
      </c>
    </row>
    <row r="72" spans="22:25" ht="12.75">
      <c r="V72" s="151" t="s">
        <v>1341</v>
      </c>
      <c r="W72" s="196">
        <v>6</v>
      </c>
      <c r="X72" s="196">
        <v>5.48</v>
      </c>
      <c r="Y72" s="199">
        <v>0.28</v>
      </c>
    </row>
    <row r="73" spans="22:25" ht="12.75">
      <c r="V73" s="151" t="s">
        <v>1342</v>
      </c>
      <c r="W73" s="196">
        <v>6</v>
      </c>
      <c r="X73" s="196">
        <v>5.534</v>
      </c>
      <c r="Y73" s="199">
        <v>0.25</v>
      </c>
    </row>
    <row r="74" spans="22:25" ht="12.75">
      <c r="V74" s="151" t="s">
        <v>1343</v>
      </c>
      <c r="W74" s="196">
        <v>6</v>
      </c>
      <c r="X74" s="196">
        <v>5.652</v>
      </c>
      <c r="Y74" s="199">
        <v>0.1875</v>
      </c>
    </row>
    <row r="75" spans="22:25" ht="12.75">
      <c r="V75" s="151" t="s">
        <v>1344</v>
      </c>
      <c r="W75" s="196">
        <v>6</v>
      </c>
      <c r="X75" s="196">
        <v>5.768</v>
      </c>
      <c r="Y75" s="199">
        <v>0.125</v>
      </c>
    </row>
    <row r="76" spans="22:25" ht="12.75">
      <c r="V76" s="151" t="s">
        <v>1345</v>
      </c>
      <c r="W76" s="196">
        <v>5.563</v>
      </c>
      <c r="X76" s="196">
        <v>4.633</v>
      </c>
      <c r="Y76" s="199">
        <v>0.5</v>
      </c>
    </row>
    <row r="77" spans="22:25" ht="12.75">
      <c r="V77" s="151" t="s">
        <v>1346</v>
      </c>
      <c r="W77" s="196">
        <v>5.563</v>
      </c>
      <c r="X77" s="196">
        <v>4.865</v>
      </c>
      <c r="Y77" s="199">
        <v>0.375</v>
      </c>
    </row>
    <row r="78" spans="22:25" ht="12.75">
      <c r="V78" s="151" t="s">
        <v>1347</v>
      </c>
      <c r="W78" s="196">
        <v>5.563</v>
      </c>
      <c r="X78" s="196">
        <v>5.083</v>
      </c>
      <c r="Y78" s="199">
        <v>0.258</v>
      </c>
    </row>
    <row r="79" spans="22:25" ht="12.75">
      <c r="V79" s="151" t="s">
        <v>1348</v>
      </c>
      <c r="W79" s="196">
        <v>5.563</v>
      </c>
      <c r="X79" s="196">
        <v>5.215</v>
      </c>
      <c r="Y79" s="199">
        <v>0.1875</v>
      </c>
    </row>
    <row r="80" spans="22:25" ht="12.75">
      <c r="V80" s="151" t="s">
        <v>1349</v>
      </c>
      <c r="W80" s="196">
        <v>5.563</v>
      </c>
      <c r="X80" s="196">
        <v>5.315</v>
      </c>
      <c r="Y80" s="199">
        <v>0.134</v>
      </c>
    </row>
    <row r="81" spans="22:25" ht="12.75">
      <c r="V81" s="151" t="s">
        <v>1350</v>
      </c>
      <c r="W81" s="196">
        <v>5.5</v>
      </c>
      <c r="X81" s="196">
        <v>4.57</v>
      </c>
      <c r="Y81" s="199">
        <v>0.5</v>
      </c>
    </row>
    <row r="82" spans="22:25" ht="12.75">
      <c r="V82" s="151" t="s">
        <v>1351</v>
      </c>
      <c r="W82" s="196">
        <v>5.5</v>
      </c>
      <c r="X82" s="196">
        <v>4.802</v>
      </c>
      <c r="Y82" s="199">
        <v>0.375</v>
      </c>
    </row>
    <row r="83" spans="22:25" ht="12.75">
      <c r="V83" s="151" t="s">
        <v>1352</v>
      </c>
      <c r="W83" s="196">
        <v>5.5</v>
      </c>
      <c r="X83" s="196">
        <v>5.02</v>
      </c>
      <c r="Y83" s="199">
        <v>0.258</v>
      </c>
    </row>
    <row r="84" spans="22:25" ht="12.75">
      <c r="V84" s="151" t="s">
        <v>1353</v>
      </c>
      <c r="W84" s="196">
        <v>5</v>
      </c>
      <c r="X84" s="196">
        <v>4.07</v>
      </c>
      <c r="Y84" s="199">
        <v>0.5</v>
      </c>
    </row>
    <row r="85" spans="22:25" ht="12.75">
      <c r="V85" s="151" t="s">
        <v>1354</v>
      </c>
      <c r="W85" s="196">
        <v>5</v>
      </c>
      <c r="X85" s="196">
        <v>4.302</v>
      </c>
      <c r="Y85" s="199">
        <v>0.375</v>
      </c>
    </row>
    <row r="86" spans="22:25" ht="12.75">
      <c r="V86" s="151" t="s">
        <v>1355</v>
      </c>
      <c r="W86" s="196">
        <v>5</v>
      </c>
      <c r="X86" s="196">
        <v>4.418</v>
      </c>
      <c r="Y86" s="199">
        <v>0.3125</v>
      </c>
    </row>
    <row r="87" spans="22:25" ht="12.75">
      <c r="V87" s="151" t="s">
        <v>1356</v>
      </c>
      <c r="W87" s="196">
        <v>5</v>
      </c>
      <c r="X87" s="196">
        <v>4.52</v>
      </c>
      <c r="Y87" s="199">
        <v>0.258</v>
      </c>
    </row>
    <row r="88" spans="22:25" ht="12.75">
      <c r="V88" s="151" t="s">
        <v>1357</v>
      </c>
      <c r="W88" s="196">
        <v>5</v>
      </c>
      <c r="X88" s="196">
        <v>4.534</v>
      </c>
      <c r="Y88" s="199">
        <v>0.25</v>
      </c>
    </row>
    <row r="89" spans="22:25" ht="12.75">
      <c r="V89" s="151" t="s">
        <v>1358</v>
      </c>
      <c r="W89" s="196">
        <v>5</v>
      </c>
      <c r="X89" s="196">
        <v>4.652</v>
      </c>
      <c r="Y89" s="199">
        <v>0.1875</v>
      </c>
    </row>
    <row r="90" spans="22:25" ht="12.75">
      <c r="V90" s="151" t="s">
        <v>1359</v>
      </c>
      <c r="W90" s="196">
        <v>5</v>
      </c>
      <c r="X90" s="196">
        <v>4.768</v>
      </c>
      <c r="Y90" s="199">
        <v>0.125</v>
      </c>
    </row>
    <row r="91" spans="22:25" ht="12.75">
      <c r="V91" s="151" t="s">
        <v>1360</v>
      </c>
      <c r="W91" s="196">
        <v>4.5</v>
      </c>
      <c r="X91" s="196">
        <v>3.802</v>
      </c>
      <c r="Y91" s="199">
        <v>0.375</v>
      </c>
    </row>
    <row r="92" spans="22:25" ht="12.75">
      <c r="V92" s="151" t="s">
        <v>1361</v>
      </c>
      <c r="W92" s="196">
        <v>4.5</v>
      </c>
      <c r="X92" s="196">
        <v>3.874</v>
      </c>
      <c r="Y92" s="199">
        <v>0.337</v>
      </c>
    </row>
    <row r="93" spans="22:25" ht="12.75">
      <c r="V93" s="151" t="s">
        <v>1362</v>
      </c>
      <c r="W93" s="196">
        <v>4.5</v>
      </c>
      <c r="X93" s="196">
        <v>4.06</v>
      </c>
      <c r="Y93" s="199">
        <v>0.237</v>
      </c>
    </row>
    <row r="94" spans="22:25" ht="12.75">
      <c r="V94" s="151" t="s">
        <v>1363</v>
      </c>
      <c r="W94" s="196">
        <v>4.5</v>
      </c>
      <c r="X94" s="196">
        <v>4.152</v>
      </c>
      <c r="Y94" s="199">
        <v>0.1875</v>
      </c>
    </row>
    <row r="95" spans="22:25" ht="12.75">
      <c r="V95" s="151" t="s">
        <v>1364</v>
      </c>
      <c r="W95" s="196">
        <v>4.5</v>
      </c>
      <c r="X95" s="196">
        <v>4.268</v>
      </c>
      <c r="Y95" s="199">
        <v>0.125</v>
      </c>
    </row>
    <row r="96" spans="22:25" ht="12.75">
      <c r="V96" s="151" t="s">
        <v>1365</v>
      </c>
      <c r="W96" s="196">
        <v>4</v>
      </c>
      <c r="X96" s="196">
        <v>3.418</v>
      </c>
      <c r="Y96" s="199">
        <v>0.3125</v>
      </c>
    </row>
    <row r="97" spans="22:25" ht="12.75">
      <c r="V97" s="151" t="s">
        <v>1366</v>
      </c>
      <c r="W97" s="196">
        <v>4</v>
      </c>
      <c r="X97" s="196">
        <v>3.534</v>
      </c>
      <c r="Y97" s="199">
        <v>0.25</v>
      </c>
    </row>
    <row r="98" spans="22:25" ht="12.75">
      <c r="V98" s="151" t="s">
        <v>1367</v>
      </c>
      <c r="W98" s="196">
        <v>4</v>
      </c>
      <c r="X98" s="196">
        <v>3.56</v>
      </c>
      <c r="Y98" s="199">
        <v>0.237</v>
      </c>
    </row>
    <row r="99" spans="22:25" ht="12.75">
      <c r="V99" s="151" t="s">
        <v>1368</v>
      </c>
      <c r="W99" s="196">
        <v>4</v>
      </c>
      <c r="X99" s="196">
        <v>3.58</v>
      </c>
      <c r="Y99" s="199">
        <v>0.226</v>
      </c>
    </row>
    <row r="100" spans="22:25" ht="12.75">
      <c r="V100" s="151" t="s">
        <v>1369</v>
      </c>
      <c r="W100" s="196">
        <v>4</v>
      </c>
      <c r="X100" s="196">
        <v>3.59</v>
      </c>
      <c r="Y100" s="199">
        <v>0.22</v>
      </c>
    </row>
    <row r="101" spans="22:25" ht="12.75">
      <c r="V101" s="151" t="s">
        <v>1370</v>
      </c>
      <c r="W101" s="196">
        <v>4</v>
      </c>
      <c r="X101" s="196">
        <v>3.652</v>
      </c>
      <c r="Y101" s="199">
        <v>0.1875</v>
      </c>
    </row>
    <row r="102" spans="22:25" ht="12.75">
      <c r="V102" s="151" t="s">
        <v>1371</v>
      </c>
      <c r="W102" s="196">
        <v>4</v>
      </c>
      <c r="X102" s="196">
        <v>3.768</v>
      </c>
      <c r="Y102" s="199">
        <v>0.125</v>
      </c>
    </row>
    <row r="103" spans="22:25" ht="12.75">
      <c r="V103" s="151" t="s">
        <v>1372</v>
      </c>
      <c r="W103" s="196">
        <v>3.5</v>
      </c>
      <c r="X103" s="196">
        <v>2.918</v>
      </c>
      <c r="Y103" s="199">
        <v>0.313</v>
      </c>
    </row>
    <row r="104" spans="22:25" ht="12.75">
      <c r="V104" s="151" t="s">
        <v>1373</v>
      </c>
      <c r="W104" s="196">
        <v>3.5</v>
      </c>
      <c r="X104" s="196">
        <v>2.942</v>
      </c>
      <c r="Y104" s="199">
        <v>0.3</v>
      </c>
    </row>
    <row r="105" spans="22:25" ht="12.75">
      <c r="V105" s="151" t="s">
        <v>1374</v>
      </c>
      <c r="W105" s="196">
        <v>3.5</v>
      </c>
      <c r="X105" s="196">
        <v>3.034</v>
      </c>
      <c r="Y105" s="199">
        <v>0.25</v>
      </c>
    </row>
    <row r="106" spans="22:25" ht="12.75">
      <c r="V106" s="151" t="s">
        <v>1375</v>
      </c>
      <c r="W106" s="196">
        <v>3.5</v>
      </c>
      <c r="X106" s="196">
        <v>3.098</v>
      </c>
      <c r="Y106" s="199">
        <v>0.216</v>
      </c>
    </row>
    <row r="107" spans="22:25" ht="12.75">
      <c r="V107" s="151" t="s">
        <v>1376</v>
      </c>
      <c r="W107" s="196">
        <v>3.5</v>
      </c>
      <c r="X107" s="196">
        <v>3.122</v>
      </c>
      <c r="Y107" s="199">
        <v>0.203</v>
      </c>
    </row>
    <row r="108" spans="22:25" ht="12.75">
      <c r="V108" s="151" t="s">
        <v>1377</v>
      </c>
      <c r="W108" s="196">
        <v>3.5</v>
      </c>
      <c r="X108" s="196">
        <v>3.152</v>
      </c>
      <c r="Y108" s="199">
        <v>0.01875</v>
      </c>
    </row>
    <row r="109" spans="22:25" ht="12.75">
      <c r="V109" s="151" t="s">
        <v>1378</v>
      </c>
      <c r="W109" s="196">
        <v>3.5</v>
      </c>
      <c r="X109" s="196">
        <v>3.268</v>
      </c>
      <c r="Y109" s="199">
        <v>0.125</v>
      </c>
    </row>
    <row r="110" spans="22:25" ht="12.75">
      <c r="V110" s="151" t="s">
        <v>1379</v>
      </c>
      <c r="W110" s="196">
        <v>3</v>
      </c>
      <c r="X110" s="196">
        <v>2.534</v>
      </c>
      <c r="Y110" s="199">
        <v>0.25</v>
      </c>
    </row>
    <row r="111" spans="22:25" ht="12.75">
      <c r="V111" s="151" t="s">
        <v>1380</v>
      </c>
      <c r="W111" s="196">
        <v>3</v>
      </c>
      <c r="X111" s="196">
        <v>2.598</v>
      </c>
      <c r="Y111" s="199">
        <v>0.216</v>
      </c>
    </row>
    <row r="112" spans="22:25" ht="12.75">
      <c r="V112" s="151" t="s">
        <v>1381</v>
      </c>
      <c r="W112" s="196">
        <v>3</v>
      </c>
      <c r="X112" s="196">
        <v>2.622</v>
      </c>
      <c r="Y112" s="199">
        <v>0.203</v>
      </c>
    </row>
    <row r="113" spans="22:25" ht="12.75">
      <c r="V113" s="151" t="s">
        <v>1382</v>
      </c>
      <c r="W113" s="196">
        <v>3</v>
      </c>
      <c r="X113" s="196">
        <v>2.652</v>
      </c>
      <c r="Y113" s="199">
        <v>0.1875</v>
      </c>
    </row>
    <row r="114" spans="22:25" ht="12.75">
      <c r="V114" s="151" t="s">
        <v>1383</v>
      </c>
      <c r="W114" s="196">
        <v>3</v>
      </c>
      <c r="X114" s="196">
        <v>2.718</v>
      </c>
      <c r="Y114" s="199">
        <v>0.152</v>
      </c>
    </row>
    <row r="115" spans="22:25" ht="12.75">
      <c r="V115" s="151" t="s">
        <v>1384</v>
      </c>
      <c r="W115" s="196">
        <v>3</v>
      </c>
      <c r="X115" s="196">
        <v>2.752</v>
      </c>
      <c r="Y115" s="199">
        <v>0.134</v>
      </c>
    </row>
    <row r="116" spans="22:25" ht="12.75">
      <c r="V116" s="151" t="s">
        <v>1385</v>
      </c>
      <c r="W116" s="196">
        <v>3</v>
      </c>
      <c r="X116" s="196">
        <v>2.768</v>
      </c>
      <c r="Y116" s="199">
        <v>0.125</v>
      </c>
    </row>
    <row r="117" spans="22:25" ht="12.75">
      <c r="V117" s="151" t="s">
        <v>1386</v>
      </c>
      <c r="W117" s="196">
        <v>2.875</v>
      </c>
      <c r="X117" s="196">
        <v>2.409</v>
      </c>
      <c r="Y117" s="199">
        <v>0.25</v>
      </c>
    </row>
    <row r="118" spans="22:25" ht="12.75">
      <c r="V118" s="151" t="s">
        <v>1387</v>
      </c>
      <c r="W118" s="196">
        <v>2.875</v>
      </c>
      <c r="X118" s="196">
        <v>2.497</v>
      </c>
      <c r="Y118" s="199">
        <v>0.203</v>
      </c>
    </row>
    <row r="119" spans="22:25" ht="12.75">
      <c r="V119" s="151" t="s">
        <v>1388</v>
      </c>
      <c r="W119" s="196">
        <v>2.875</v>
      </c>
      <c r="X119" s="196">
        <v>2.527</v>
      </c>
      <c r="Y119" s="199">
        <v>0.1875</v>
      </c>
    </row>
    <row r="120" spans="22:25" ht="12.75">
      <c r="V120" s="151" t="s">
        <v>1389</v>
      </c>
      <c r="W120" s="196">
        <v>2.875</v>
      </c>
      <c r="X120" s="196">
        <v>2.643</v>
      </c>
      <c r="Y120" s="199">
        <v>0.125</v>
      </c>
    </row>
    <row r="121" spans="22:25" ht="12.75">
      <c r="V121" s="151" t="s">
        <v>1390</v>
      </c>
      <c r="W121" s="196">
        <v>2.5</v>
      </c>
      <c r="X121" s="196">
        <v>2.034</v>
      </c>
      <c r="Y121" s="199">
        <v>0.25</v>
      </c>
    </row>
    <row r="122" spans="22:25" ht="12.75">
      <c r="V122" s="151" t="s">
        <v>1391</v>
      </c>
      <c r="W122" s="196">
        <v>2.5</v>
      </c>
      <c r="X122" s="196">
        <v>2.152</v>
      </c>
      <c r="Y122" s="199">
        <v>0.1875</v>
      </c>
    </row>
    <row r="123" spans="22:25" ht="12.75">
      <c r="V123" s="151" t="s">
        <v>1392</v>
      </c>
      <c r="W123" s="196">
        <v>2.5</v>
      </c>
      <c r="X123" s="196">
        <v>2.268</v>
      </c>
      <c r="Y123" s="199">
        <v>0.125</v>
      </c>
    </row>
    <row r="124" spans="22:25" ht="12.75">
      <c r="V124" s="151" t="s">
        <v>1393</v>
      </c>
      <c r="W124" s="196">
        <v>2.375</v>
      </c>
      <c r="X124" s="196">
        <v>1.909</v>
      </c>
      <c r="Y124" s="199">
        <v>0.25</v>
      </c>
    </row>
    <row r="125" spans="22:25" ht="12.75">
      <c r="V125" s="151" t="s">
        <v>1394</v>
      </c>
      <c r="W125" s="196">
        <v>2.375</v>
      </c>
      <c r="X125" s="196">
        <v>1.9689999999999999</v>
      </c>
      <c r="Y125" s="199">
        <v>0.218</v>
      </c>
    </row>
    <row r="126" spans="22:25" ht="12.75">
      <c r="V126" s="151" t="s">
        <v>1395</v>
      </c>
      <c r="W126" s="196">
        <v>2.375</v>
      </c>
      <c r="X126" s="196">
        <v>2.027</v>
      </c>
      <c r="Y126" s="199">
        <v>0.1875</v>
      </c>
    </row>
    <row r="127" spans="22:25" ht="12.75">
      <c r="V127" s="151" t="s">
        <v>1396</v>
      </c>
      <c r="W127" s="196">
        <v>2.375</v>
      </c>
      <c r="X127" s="196">
        <v>2.089</v>
      </c>
      <c r="Y127" s="199">
        <v>0.154</v>
      </c>
    </row>
    <row r="128" spans="22:25" ht="12.75">
      <c r="V128" s="151" t="s">
        <v>1397</v>
      </c>
      <c r="W128" s="196">
        <v>2.375</v>
      </c>
      <c r="X128" s="196">
        <v>2.143</v>
      </c>
      <c r="Y128" s="199">
        <v>0.125</v>
      </c>
    </row>
    <row r="129" spans="22:25" ht="12.75">
      <c r="V129" s="151" t="s">
        <v>1398</v>
      </c>
      <c r="W129" s="196">
        <v>1.9</v>
      </c>
      <c r="X129" s="196">
        <v>1.552</v>
      </c>
      <c r="Y129" s="199">
        <v>0.1875</v>
      </c>
    </row>
    <row r="130" spans="22:25" ht="12.75">
      <c r="V130" s="151" t="s">
        <v>1399</v>
      </c>
      <c r="W130" s="196">
        <v>1.9</v>
      </c>
      <c r="X130" s="196">
        <v>1.63</v>
      </c>
      <c r="Y130" s="199">
        <v>0.145</v>
      </c>
    </row>
    <row r="131" spans="22:25" ht="12.75">
      <c r="V131" s="151" t="s">
        <v>1400</v>
      </c>
      <c r="W131" s="196">
        <v>1.9</v>
      </c>
      <c r="X131" s="196">
        <v>1.678</v>
      </c>
      <c r="Y131" s="199">
        <v>0.12</v>
      </c>
    </row>
    <row r="132" spans="22:25" ht="12.75">
      <c r="V132" s="152" t="s">
        <v>1401</v>
      </c>
      <c r="W132" s="196">
        <v>1.66</v>
      </c>
      <c r="X132" s="196">
        <v>1.4</v>
      </c>
      <c r="Y132" s="199">
        <v>0.14</v>
      </c>
    </row>
    <row r="133" spans="22:25" ht="12.75">
      <c r="V133" s="172" t="s">
        <v>1402</v>
      </c>
      <c r="W133" s="196">
        <v>0.84</v>
      </c>
      <c r="X133" s="196">
        <v>0.622</v>
      </c>
      <c r="Y133" s="199">
        <v>0.10899999999999999</v>
      </c>
    </row>
    <row r="134" spans="22:25" ht="12.75">
      <c r="V134" s="151" t="s">
        <v>1403</v>
      </c>
      <c r="W134" s="196">
        <v>1.05</v>
      </c>
      <c r="X134" s="196">
        <v>0.824</v>
      </c>
      <c r="Y134" s="199">
        <v>0.11300000000000004</v>
      </c>
    </row>
    <row r="135" spans="22:25" ht="12.75">
      <c r="V135" s="151" t="s">
        <v>1404</v>
      </c>
      <c r="W135" s="196">
        <v>1.315</v>
      </c>
      <c r="X135" s="196">
        <v>1.049</v>
      </c>
      <c r="Y135" s="199">
        <v>0.133</v>
      </c>
    </row>
    <row r="136" spans="22:25" ht="12.75">
      <c r="V136" s="151" t="s">
        <v>1405</v>
      </c>
      <c r="W136" s="196">
        <v>1.66</v>
      </c>
      <c r="X136" s="196">
        <v>1.38</v>
      </c>
      <c r="Y136" s="199">
        <v>0.14</v>
      </c>
    </row>
    <row r="137" spans="22:25" ht="12.75">
      <c r="V137" s="151" t="s">
        <v>1406</v>
      </c>
      <c r="W137" s="196">
        <v>1.9</v>
      </c>
      <c r="X137" s="196">
        <v>1.61</v>
      </c>
      <c r="Y137" s="199">
        <v>0.145</v>
      </c>
    </row>
    <row r="138" spans="22:25" ht="12.75">
      <c r="V138" s="151" t="s">
        <v>1407</v>
      </c>
      <c r="W138" s="196">
        <v>2.375</v>
      </c>
      <c r="X138" s="196">
        <v>2.067</v>
      </c>
      <c r="Y138" s="199">
        <v>0.15399999999999991</v>
      </c>
    </row>
    <row r="139" spans="22:25" ht="12.75">
      <c r="V139" s="151" t="s">
        <v>1408</v>
      </c>
      <c r="W139" s="196">
        <v>2.875</v>
      </c>
      <c r="X139" s="196">
        <v>2.469</v>
      </c>
      <c r="Y139" s="199">
        <v>0.20300000000000007</v>
      </c>
    </row>
    <row r="140" spans="22:25" ht="12.75">
      <c r="V140" s="151" t="s">
        <v>1409</v>
      </c>
      <c r="W140" s="196">
        <v>3.5</v>
      </c>
      <c r="X140" s="196">
        <v>3.068</v>
      </c>
      <c r="Y140" s="199">
        <v>0.21599999999999997</v>
      </c>
    </row>
    <row r="141" spans="22:25" ht="12.75">
      <c r="V141" s="151" t="s">
        <v>1410</v>
      </c>
      <c r="W141" s="196">
        <v>4</v>
      </c>
      <c r="X141" s="196">
        <v>3.548</v>
      </c>
      <c r="Y141" s="199">
        <v>0.22599999999999998</v>
      </c>
    </row>
    <row r="142" spans="22:25" ht="12.75">
      <c r="V142" s="151" t="s">
        <v>1411</v>
      </c>
      <c r="W142" s="196">
        <v>4.5</v>
      </c>
      <c r="X142" s="196">
        <v>4.026</v>
      </c>
      <c r="Y142" s="199">
        <v>0.2370000000000001</v>
      </c>
    </row>
    <row r="143" spans="22:25" ht="12.75">
      <c r="V143" s="151" t="s">
        <v>1412</v>
      </c>
      <c r="W143" s="196">
        <v>5.563</v>
      </c>
      <c r="X143" s="196">
        <v>5.047</v>
      </c>
      <c r="Y143" s="199">
        <v>0.258</v>
      </c>
    </row>
    <row r="144" spans="22:25" ht="12.75">
      <c r="V144" s="151" t="s">
        <v>1413</v>
      </c>
      <c r="W144" s="196">
        <v>6.625</v>
      </c>
      <c r="X144" s="196">
        <v>6.065</v>
      </c>
      <c r="Y144" s="199">
        <v>0.28</v>
      </c>
    </row>
    <row r="145" spans="22:25" ht="12.75">
      <c r="V145" s="151" t="s">
        <v>1414</v>
      </c>
      <c r="W145" s="196">
        <v>8.625</v>
      </c>
      <c r="X145" s="196">
        <v>7.981</v>
      </c>
      <c r="Y145" s="199">
        <v>0.32200000000000006</v>
      </c>
    </row>
    <row r="146" spans="22:25" ht="12.75">
      <c r="V146" s="151" t="s">
        <v>1415</v>
      </c>
      <c r="W146" s="196">
        <v>10.75</v>
      </c>
      <c r="X146" s="196">
        <v>10</v>
      </c>
      <c r="Y146" s="199">
        <v>0.365</v>
      </c>
    </row>
    <row r="147" spans="22:25" ht="12.75">
      <c r="V147" s="151" t="s">
        <v>1416</v>
      </c>
      <c r="W147" s="196">
        <v>12.75</v>
      </c>
      <c r="X147" s="196">
        <v>12</v>
      </c>
      <c r="Y147" s="199">
        <v>0.375</v>
      </c>
    </row>
    <row r="148" spans="22:25" ht="12.75">
      <c r="V148" s="151" t="s">
        <v>1417</v>
      </c>
      <c r="W148" s="196">
        <v>0.84</v>
      </c>
      <c r="X148" s="196">
        <v>0.546</v>
      </c>
      <c r="Y148" s="199">
        <v>0.14699999999999996</v>
      </c>
    </row>
    <row r="149" spans="22:25" ht="12.75">
      <c r="V149" s="151" t="s">
        <v>1418</v>
      </c>
      <c r="W149" s="196">
        <v>1.05</v>
      </c>
      <c r="X149" s="196">
        <v>0.742</v>
      </c>
      <c r="Y149" s="199">
        <v>0.15400000000000003</v>
      </c>
    </row>
    <row r="150" spans="22:25" ht="12.75">
      <c r="V150" s="151" t="s">
        <v>1419</v>
      </c>
      <c r="W150" s="196">
        <v>1.315</v>
      </c>
      <c r="X150" s="196">
        <v>0.957</v>
      </c>
      <c r="Y150" s="199">
        <v>0.179</v>
      </c>
    </row>
    <row r="151" spans="22:25" ht="12.75">
      <c r="V151" s="151" t="s">
        <v>1420</v>
      </c>
      <c r="W151" s="196">
        <v>1.66</v>
      </c>
      <c r="X151" s="196">
        <v>1.278</v>
      </c>
      <c r="Y151" s="199">
        <v>0.19099999999999995</v>
      </c>
    </row>
    <row r="152" spans="22:25" ht="12.75">
      <c r="V152" s="151" t="s">
        <v>1421</v>
      </c>
      <c r="W152" s="196">
        <v>1.9</v>
      </c>
      <c r="X152" s="196">
        <v>1.5</v>
      </c>
      <c r="Y152" s="199">
        <v>0.2</v>
      </c>
    </row>
    <row r="153" spans="22:25" ht="12.75">
      <c r="V153" s="151" t="s">
        <v>1422</v>
      </c>
      <c r="W153" s="196">
        <v>2.375</v>
      </c>
      <c r="X153" s="196">
        <v>1.939</v>
      </c>
      <c r="Y153" s="199">
        <v>0.21799999999999997</v>
      </c>
    </row>
    <row r="154" spans="22:25" ht="12.75">
      <c r="V154" s="151" t="s">
        <v>1423</v>
      </c>
      <c r="W154" s="196">
        <v>2.875</v>
      </c>
      <c r="X154" s="196">
        <v>2.323</v>
      </c>
      <c r="Y154" s="199">
        <v>0.276</v>
      </c>
    </row>
    <row r="155" spans="22:25" ht="12.75">
      <c r="V155" s="151" t="s">
        <v>1424</v>
      </c>
      <c r="W155" s="196">
        <v>3.5</v>
      </c>
      <c r="X155" s="196">
        <v>2.9</v>
      </c>
      <c r="Y155" s="199">
        <v>0.3</v>
      </c>
    </row>
    <row r="156" spans="22:25" ht="12.75">
      <c r="V156" s="151" t="s">
        <v>1425</v>
      </c>
      <c r="W156" s="196">
        <v>4</v>
      </c>
      <c r="X156" s="196">
        <v>3.364</v>
      </c>
      <c r="Y156" s="199">
        <v>0.31800000000000006</v>
      </c>
    </row>
    <row r="157" spans="22:25" ht="12.75">
      <c r="V157" s="151" t="s">
        <v>1426</v>
      </c>
      <c r="W157" s="196">
        <v>4.5</v>
      </c>
      <c r="X157" s="196">
        <v>3.826</v>
      </c>
      <c r="Y157" s="199">
        <v>0.33699999999999997</v>
      </c>
    </row>
    <row r="158" spans="22:25" ht="12.75">
      <c r="V158" s="151" t="s">
        <v>1427</v>
      </c>
      <c r="W158" s="196">
        <v>5.563</v>
      </c>
      <c r="X158" s="196">
        <v>4.813</v>
      </c>
      <c r="Y158" s="199">
        <v>0.375</v>
      </c>
    </row>
    <row r="159" spans="22:25" ht="12.75">
      <c r="V159" s="151" t="s">
        <v>1428</v>
      </c>
      <c r="W159" s="196">
        <v>6.625</v>
      </c>
      <c r="X159" s="196">
        <v>5.761</v>
      </c>
      <c r="Y159" s="199">
        <v>0.43199999999999994</v>
      </c>
    </row>
    <row r="160" spans="22:25" ht="12.75">
      <c r="V160" s="151" t="s">
        <v>1429</v>
      </c>
      <c r="W160" s="196">
        <v>8.625</v>
      </c>
      <c r="X160" s="196">
        <v>7.625</v>
      </c>
      <c r="Y160" s="199">
        <v>0.5</v>
      </c>
    </row>
    <row r="161" spans="22:25" ht="12.75">
      <c r="V161" s="151" t="s">
        <v>1430</v>
      </c>
      <c r="W161" s="196">
        <v>10.75</v>
      </c>
      <c r="X161" s="196">
        <v>9.75</v>
      </c>
      <c r="Y161" s="199">
        <v>0.5</v>
      </c>
    </row>
    <row r="162" spans="22:25" ht="12.75">
      <c r="V162" s="151" t="s">
        <v>1431</v>
      </c>
      <c r="W162" s="196">
        <v>12.75</v>
      </c>
      <c r="X162" s="196">
        <v>11.75</v>
      </c>
      <c r="Y162" s="199">
        <v>0.5</v>
      </c>
    </row>
    <row r="163" spans="22:25" ht="12.75">
      <c r="V163" s="151" t="s">
        <v>1432</v>
      </c>
      <c r="W163" s="196">
        <v>2.375</v>
      </c>
      <c r="X163" s="196">
        <v>1.503</v>
      </c>
      <c r="Y163" s="199">
        <v>0.43600000000000005</v>
      </c>
    </row>
    <row r="164" spans="22:25" ht="12.75">
      <c r="V164" s="151" t="s">
        <v>1433</v>
      </c>
      <c r="W164" s="196">
        <v>2.875</v>
      </c>
      <c r="X164" s="196">
        <v>1.771</v>
      </c>
      <c r="Y164" s="199">
        <v>0.552</v>
      </c>
    </row>
    <row r="165" spans="22:25" ht="12.75">
      <c r="V165" s="151" t="s">
        <v>1434</v>
      </c>
      <c r="W165" s="196">
        <v>3.5</v>
      </c>
      <c r="X165" s="196">
        <v>2.3</v>
      </c>
      <c r="Y165" s="199">
        <v>0.6</v>
      </c>
    </row>
    <row r="166" spans="22:25" ht="12.75">
      <c r="V166" s="151" t="s">
        <v>1435</v>
      </c>
      <c r="W166" s="196">
        <v>4.5</v>
      </c>
      <c r="X166" s="196">
        <v>3.152</v>
      </c>
      <c r="Y166" s="199">
        <v>0.6739999999999999</v>
      </c>
    </row>
    <row r="167" spans="22:25" ht="12.75">
      <c r="V167" s="151" t="s">
        <v>1436</v>
      </c>
      <c r="W167" s="196">
        <v>5.563</v>
      </c>
      <c r="X167" s="196">
        <v>4.063</v>
      </c>
      <c r="Y167" s="199">
        <v>0.75</v>
      </c>
    </row>
    <row r="168" spans="22:25" ht="12.75">
      <c r="V168" s="151" t="s">
        <v>1437</v>
      </c>
      <c r="W168" s="196">
        <v>6.625</v>
      </c>
      <c r="X168" s="196">
        <v>4.897</v>
      </c>
      <c r="Y168" s="199">
        <v>0.8639999999999999</v>
      </c>
    </row>
    <row r="169" spans="22:25" ht="12.75">
      <c r="V169" s="152" t="s">
        <v>1438</v>
      </c>
      <c r="W169" s="197">
        <v>8.625</v>
      </c>
      <c r="X169" s="197">
        <v>6.875</v>
      </c>
      <c r="Y169" s="200">
        <v>0.875</v>
      </c>
    </row>
    <row r="170" spans="22:23" ht="12.75">
      <c r="V170" s="174"/>
      <c r="W170" s="192"/>
    </row>
    <row r="171" spans="22:23" ht="12.75">
      <c r="V171" s="174"/>
      <c r="W171" s="192"/>
    </row>
    <row r="172" spans="22:23" ht="12.75">
      <c r="V172" s="174"/>
      <c r="W172" s="192"/>
    </row>
    <row r="173" spans="22:23" ht="12.75">
      <c r="V173" s="174"/>
      <c r="W173" s="192"/>
    </row>
    <row r="174" spans="22:23" ht="12.75">
      <c r="V174" s="174"/>
      <c r="W174" s="192"/>
    </row>
    <row r="175" spans="22:23" ht="12.75">
      <c r="V175" s="174"/>
      <c r="W175" s="192"/>
    </row>
    <row r="176" spans="22:23" ht="12.75">
      <c r="V176" s="174"/>
      <c r="W176" s="192"/>
    </row>
    <row r="177" spans="22:23" ht="12.75">
      <c r="V177" s="174"/>
      <c r="W177" s="192"/>
    </row>
    <row r="178" spans="22:23" ht="12.75">
      <c r="V178" s="174"/>
      <c r="W178" s="192"/>
    </row>
    <row r="179" spans="22:23" ht="12.75">
      <c r="V179" s="174"/>
      <c r="W179" s="192"/>
    </row>
    <row r="180" spans="22:23" ht="12.75">
      <c r="V180" s="174"/>
      <c r="W180" s="192"/>
    </row>
    <row r="181" spans="22:23" ht="12.75">
      <c r="V181" s="174"/>
      <c r="W181" s="192"/>
    </row>
    <row r="182" spans="22:23" ht="12.75">
      <c r="V182" s="174"/>
      <c r="W182" s="192"/>
    </row>
    <row r="183" spans="22:23" ht="12.75">
      <c r="V183" s="174"/>
      <c r="W183" s="192"/>
    </row>
    <row r="184" spans="22:23" ht="12.75">
      <c r="V184" s="174"/>
      <c r="W184" s="192"/>
    </row>
    <row r="185" spans="22:23" ht="12.75">
      <c r="V185" s="174"/>
      <c r="W185" s="192"/>
    </row>
    <row r="186" spans="22:23" ht="12.75">
      <c r="V186" s="174"/>
      <c r="W186" s="192"/>
    </row>
    <row r="187" spans="22:23" ht="12.75">
      <c r="V187" s="174"/>
      <c r="W187" s="192"/>
    </row>
    <row r="188" spans="22:23" ht="12.75">
      <c r="V188" s="174"/>
      <c r="W188" s="192"/>
    </row>
    <row r="189" spans="22:23" ht="12.75">
      <c r="V189" s="174"/>
      <c r="W189" s="192"/>
    </row>
    <row r="190" spans="22:23" ht="12.75">
      <c r="V190" s="174"/>
      <c r="W190" s="192"/>
    </row>
    <row r="191" spans="22:23" ht="12.75">
      <c r="V191" s="174"/>
      <c r="W191" s="192"/>
    </row>
    <row r="192" spans="22:23" ht="12.75">
      <c r="V192" s="174"/>
      <c r="W192" s="192"/>
    </row>
    <row r="193" spans="22:23" ht="12.75">
      <c r="V193" s="174"/>
      <c r="W193" s="192"/>
    </row>
    <row r="194" spans="22:23" ht="12.75">
      <c r="V194" s="174"/>
      <c r="W194" s="192"/>
    </row>
    <row r="195" spans="22:23" ht="12.75">
      <c r="V195" s="174"/>
      <c r="W195" s="192"/>
    </row>
    <row r="196" spans="22:23" ht="12.75">
      <c r="V196" s="174"/>
      <c r="W196" s="192"/>
    </row>
    <row r="197" spans="22:23" ht="12.75">
      <c r="V197" s="174"/>
      <c r="W197" s="192"/>
    </row>
    <row r="198" spans="22:23" ht="12.75">
      <c r="V198" s="174"/>
      <c r="W198" s="192"/>
    </row>
    <row r="199" spans="22:23" ht="12.75">
      <c r="V199" s="174"/>
      <c r="W199" s="192"/>
    </row>
    <row r="200" spans="22:23" ht="12.75">
      <c r="V200" s="174"/>
      <c r="W200" s="192"/>
    </row>
    <row r="201" spans="22:23" ht="12.75">
      <c r="V201" s="174"/>
      <c r="W201" s="192"/>
    </row>
    <row r="202" spans="22:23" ht="12.75">
      <c r="V202" s="174"/>
      <c r="W202" s="192"/>
    </row>
    <row r="203" spans="22:23" ht="12.75">
      <c r="V203" s="174"/>
      <c r="W203" s="192"/>
    </row>
    <row r="204" spans="22:23" ht="12.75">
      <c r="V204" s="174"/>
      <c r="W204" s="192"/>
    </row>
    <row r="205" spans="22:23" ht="12.75">
      <c r="V205" s="174"/>
      <c r="W205" s="192"/>
    </row>
    <row r="206" spans="22:23" ht="12.75">
      <c r="V206" s="174"/>
      <c r="W206" s="192"/>
    </row>
    <row r="207" spans="22:23" ht="12.75">
      <c r="V207" s="174"/>
      <c r="W207" s="192"/>
    </row>
    <row r="208" spans="22:23" ht="12.75">
      <c r="V208" s="174"/>
      <c r="W208" s="192"/>
    </row>
    <row r="209" spans="22:23" ht="12.75">
      <c r="V209" s="174"/>
      <c r="W209" s="192"/>
    </row>
    <row r="210" spans="22:23" ht="12.75">
      <c r="V210" s="174"/>
      <c r="W210" s="192"/>
    </row>
    <row r="211" spans="22:23" ht="12.75">
      <c r="V211" s="174"/>
      <c r="W211" s="192"/>
    </row>
    <row r="212" spans="22:23" ht="12.75">
      <c r="V212" s="174"/>
      <c r="W212" s="192"/>
    </row>
    <row r="213" spans="22:23" ht="12.75">
      <c r="V213" s="174"/>
      <c r="W213" s="192"/>
    </row>
    <row r="214" spans="22:23" ht="12.75">
      <c r="V214" s="174"/>
      <c r="W214" s="192"/>
    </row>
    <row r="215" spans="22:23" ht="12.75">
      <c r="V215" s="174"/>
      <c r="W215" s="192"/>
    </row>
    <row r="216" spans="22:23" ht="12.75">
      <c r="V216" s="174"/>
      <c r="W216" s="192"/>
    </row>
    <row r="217" spans="22:23" ht="12.75">
      <c r="V217" s="174"/>
      <c r="W217" s="192"/>
    </row>
    <row r="218" spans="22:23" ht="12.75">
      <c r="V218" s="174"/>
      <c r="W218" s="192"/>
    </row>
    <row r="219" spans="22:23" ht="12.75">
      <c r="V219" s="174"/>
      <c r="W219" s="192"/>
    </row>
    <row r="220" spans="22:23" ht="12.75">
      <c r="V220" s="174"/>
      <c r="W220" s="192"/>
    </row>
    <row r="221" spans="22:23" ht="12.75">
      <c r="V221" s="174"/>
      <c r="W221" s="192"/>
    </row>
    <row r="222" spans="22:23" ht="12.75">
      <c r="V222" s="174"/>
      <c r="W222" s="192"/>
    </row>
    <row r="223" spans="22:23" ht="12.75">
      <c r="V223" s="174"/>
      <c r="W223" s="192"/>
    </row>
    <row r="224" spans="22:23" ht="12.75">
      <c r="V224" s="174"/>
      <c r="W224" s="192"/>
    </row>
    <row r="225" spans="22:23" ht="12.75">
      <c r="V225" s="174"/>
      <c r="W225" s="192"/>
    </row>
    <row r="226" spans="22:23" ht="12.75">
      <c r="V226" s="174"/>
      <c r="W226" s="192"/>
    </row>
    <row r="227" spans="22:23" ht="12.75">
      <c r="V227" s="174"/>
      <c r="W227" s="192"/>
    </row>
    <row r="228" spans="22:23" ht="12.75">
      <c r="V228" s="174"/>
      <c r="W228" s="192"/>
    </row>
    <row r="229" spans="22:23" ht="12.75">
      <c r="V229" s="174"/>
      <c r="W229" s="192"/>
    </row>
    <row r="230" spans="22:23" ht="12.75">
      <c r="V230" s="174"/>
      <c r="W230" s="192"/>
    </row>
    <row r="231" spans="22:23" ht="12.75">
      <c r="V231" s="174"/>
      <c r="W231" s="192"/>
    </row>
    <row r="232" spans="22:23" ht="12.75">
      <c r="V232" s="174"/>
      <c r="W232" s="192"/>
    </row>
    <row r="233" spans="22:23" ht="12.75">
      <c r="V233" s="174"/>
      <c r="W233" s="192"/>
    </row>
    <row r="234" spans="22:23" ht="12.75">
      <c r="V234" s="174"/>
      <c r="W234" s="192"/>
    </row>
    <row r="235" spans="22:23" ht="12.75">
      <c r="V235" s="174"/>
      <c r="W235" s="192"/>
    </row>
    <row r="236" spans="22:23" ht="12.75">
      <c r="V236" s="174"/>
      <c r="W236" s="192"/>
    </row>
    <row r="237" spans="22:23" ht="12.75">
      <c r="V237" s="174"/>
      <c r="W237" s="192"/>
    </row>
    <row r="238" spans="22:23" ht="12.75">
      <c r="V238" s="174"/>
      <c r="W238" s="192"/>
    </row>
    <row r="239" spans="22:23" ht="12.75">
      <c r="V239" s="174"/>
      <c r="W239" s="192"/>
    </row>
    <row r="240" spans="22:23" ht="12.75">
      <c r="V240" s="174"/>
      <c r="W240" s="192"/>
    </row>
    <row r="241" spans="22:23" ht="12.75">
      <c r="V241" s="174"/>
      <c r="W241" s="192"/>
    </row>
    <row r="242" spans="22:23" ht="12.75">
      <c r="V242" s="174"/>
      <c r="W242" s="192"/>
    </row>
    <row r="243" spans="22:23" ht="12.75">
      <c r="V243" s="174"/>
      <c r="W243" s="192"/>
    </row>
    <row r="244" spans="22:23" ht="12.75">
      <c r="V244" s="174"/>
      <c r="W244" s="192"/>
    </row>
    <row r="245" spans="22:23" ht="12.75">
      <c r="V245" s="174"/>
      <c r="W245" s="192"/>
    </row>
    <row r="246" spans="22:23" ht="12.75">
      <c r="V246" s="174"/>
      <c r="W246" s="192"/>
    </row>
    <row r="247" spans="22:23" ht="12.75">
      <c r="V247" s="174"/>
      <c r="W247" s="193"/>
    </row>
    <row r="248" spans="22:23" ht="12.75">
      <c r="V248" s="174"/>
      <c r="W248" s="193"/>
    </row>
    <row r="249" spans="22:23" ht="12.75">
      <c r="V249" s="174"/>
      <c r="W249" s="192"/>
    </row>
    <row r="250" spans="22:23" ht="12.75">
      <c r="V250" s="174"/>
      <c r="W250" s="192"/>
    </row>
    <row r="251" spans="22:23" ht="12.75">
      <c r="V251" s="174"/>
      <c r="W251" s="192"/>
    </row>
    <row r="252" spans="22:23" ht="12.75">
      <c r="V252" s="174"/>
      <c r="W252" s="192"/>
    </row>
    <row r="253" spans="22:23" ht="12.75">
      <c r="V253" s="174"/>
      <c r="W253" s="192"/>
    </row>
    <row r="254" spans="22:23" ht="12.75">
      <c r="V254" s="174"/>
      <c r="W254" s="192"/>
    </row>
    <row r="255" spans="22:23" ht="12.75">
      <c r="V255" s="174"/>
      <c r="W255" s="193"/>
    </row>
    <row r="256" spans="22:23" ht="12.75">
      <c r="V256" s="174"/>
      <c r="W256" s="193"/>
    </row>
    <row r="257" spans="22:23" ht="12.75">
      <c r="V257" s="174"/>
      <c r="W257" s="193"/>
    </row>
    <row r="258" spans="22:23" ht="12.75">
      <c r="V258" s="174"/>
      <c r="W258" s="193"/>
    </row>
    <row r="259" spans="22:23" ht="12.75">
      <c r="V259" s="174"/>
      <c r="W259" s="193"/>
    </row>
    <row r="260" spans="22:23" ht="12.75">
      <c r="V260" s="174"/>
      <c r="W260" s="193"/>
    </row>
    <row r="261" spans="22:23" ht="12.75">
      <c r="V261" s="174"/>
      <c r="W261" s="193"/>
    </row>
    <row r="262" spans="22:23" ht="12.75">
      <c r="V262" s="174"/>
      <c r="W262" s="193"/>
    </row>
    <row r="263" spans="22:23" ht="12.75">
      <c r="V263" s="174"/>
      <c r="W263" s="193"/>
    </row>
    <row r="264" spans="22:23" ht="12.75">
      <c r="V264" s="174"/>
      <c r="W264" s="193"/>
    </row>
    <row r="265" spans="22:23" ht="12.75">
      <c r="V265" s="174"/>
      <c r="W265" s="193"/>
    </row>
    <row r="266" spans="22:23" ht="12.75">
      <c r="V266" s="174"/>
      <c r="W266" s="193"/>
    </row>
    <row r="267" spans="22:23" ht="12.75">
      <c r="V267" s="174"/>
      <c r="W267" s="193"/>
    </row>
    <row r="268" spans="22:23" ht="12.75">
      <c r="V268" s="174"/>
      <c r="W268" s="193"/>
    </row>
    <row r="269" spans="22:23" ht="12.75">
      <c r="V269" s="174"/>
      <c r="W269" s="193"/>
    </row>
    <row r="270" spans="22:23" ht="12.75">
      <c r="V270" s="174"/>
      <c r="W270" s="193"/>
    </row>
    <row r="271" spans="22:23" ht="12.75">
      <c r="V271" s="174"/>
      <c r="W271" s="193"/>
    </row>
    <row r="272" spans="22:23" ht="12.75">
      <c r="V272" s="174"/>
      <c r="W272" s="193"/>
    </row>
    <row r="273" spans="22:23" ht="12.75">
      <c r="V273" s="174"/>
      <c r="W273" s="193"/>
    </row>
    <row r="274" spans="22:23" ht="12.75">
      <c r="V274" s="174"/>
      <c r="W274" s="193"/>
    </row>
    <row r="275" spans="22:23" ht="12.75">
      <c r="V275" s="174"/>
      <c r="W275" s="193"/>
    </row>
    <row r="276" spans="22:23" ht="12.75">
      <c r="V276" s="174"/>
      <c r="W276" s="193"/>
    </row>
    <row r="277" spans="22:23" ht="12.75">
      <c r="V277" s="174"/>
      <c r="W277" s="193"/>
    </row>
    <row r="278" spans="22:23" ht="12.75">
      <c r="V278" s="174"/>
      <c r="W278" s="193"/>
    </row>
    <row r="279" spans="22:23" ht="12.75">
      <c r="V279" s="174"/>
      <c r="W279" s="192"/>
    </row>
    <row r="280" spans="22:23" ht="12.75">
      <c r="V280" s="174"/>
      <c r="W280" s="192"/>
    </row>
    <row r="281" spans="22:23" ht="12.75">
      <c r="V281" s="174"/>
      <c r="W281" s="192"/>
    </row>
    <row r="282" spans="22:23" ht="12.75">
      <c r="V282" s="174"/>
      <c r="W282" s="192"/>
    </row>
    <row r="283" spans="22:23" ht="12.75">
      <c r="V283" s="174"/>
      <c r="W283" s="192"/>
    </row>
    <row r="284" spans="22:23" ht="12.75">
      <c r="V284" s="174"/>
      <c r="W284" s="192"/>
    </row>
    <row r="285" spans="22:23" ht="12.75">
      <c r="V285" s="174"/>
      <c r="W285" s="192"/>
    </row>
    <row r="286" spans="22:23" ht="12.75">
      <c r="V286" s="174"/>
      <c r="W286" s="192"/>
    </row>
    <row r="287" spans="22:23" ht="12.75">
      <c r="V287" s="174"/>
      <c r="W287" s="193"/>
    </row>
    <row r="288" spans="22:23" ht="12.75">
      <c r="V288" s="174"/>
      <c r="W288" s="193"/>
    </row>
    <row r="289" spans="22:23" ht="12.75">
      <c r="V289" s="174"/>
      <c r="W289" s="193"/>
    </row>
    <row r="290" spans="22:23" ht="12.75">
      <c r="V290" s="174"/>
      <c r="W290" s="193"/>
    </row>
    <row r="291" spans="22:23" ht="12.75">
      <c r="V291" s="174"/>
      <c r="W291" s="193"/>
    </row>
    <row r="292" spans="22:23" ht="12.75">
      <c r="V292" s="174"/>
      <c r="W292" s="193"/>
    </row>
    <row r="293" spans="22:23" ht="12.75">
      <c r="V293" s="174"/>
      <c r="W293" s="193"/>
    </row>
    <row r="294" spans="22:23" ht="12.75">
      <c r="V294" s="174"/>
      <c r="W294" s="193"/>
    </row>
    <row r="295" spans="22:23" ht="12.75">
      <c r="V295" s="174"/>
      <c r="W295" s="193"/>
    </row>
    <row r="296" spans="22:23" ht="12.75">
      <c r="V296" s="174"/>
      <c r="W296" s="193"/>
    </row>
    <row r="297" spans="22:23" ht="12.75">
      <c r="V297" s="174"/>
      <c r="W297" s="192"/>
    </row>
    <row r="298" spans="22:23" ht="12.75">
      <c r="V298" s="174"/>
      <c r="W298" s="192"/>
    </row>
    <row r="299" spans="22:23" ht="12.75">
      <c r="V299" s="174"/>
      <c r="W299" s="192"/>
    </row>
    <row r="300" spans="22:23" ht="12.75">
      <c r="V300" s="174"/>
      <c r="W300" s="192"/>
    </row>
    <row r="301" spans="22:23" ht="12.75">
      <c r="V301" s="174"/>
      <c r="W301" s="192"/>
    </row>
    <row r="302" spans="22:23" ht="12.75">
      <c r="V302" s="174"/>
      <c r="W302" s="192"/>
    </row>
    <row r="303" spans="22:23" ht="12.75">
      <c r="V303" s="174"/>
      <c r="W303" s="192"/>
    </row>
    <row r="304" spans="22:23" ht="12.75">
      <c r="V304" s="174"/>
      <c r="W304" s="192"/>
    </row>
    <row r="305" spans="22:23" ht="12.75">
      <c r="V305" s="174"/>
      <c r="W305" s="192"/>
    </row>
    <row r="306" spans="22:23" ht="12.75">
      <c r="V306" s="174"/>
      <c r="W306" s="192"/>
    </row>
    <row r="307" spans="22:23" ht="12.75">
      <c r="V307" s="174"/>
      <c r="W307" s="192"/>
    </row>
    <row r="308" spans="22:23" ht="12.75">
      <c r="V308" s="174"/>
      <c r="W308" s="192"/>
    </row>
    <row r="309" spans="22:23" ht="12.75">
      <c r="V309" s="174"/>
      <c r="W309" s="192"/>
    </row>
    <row r="310" spans="22:23" ht="12.75">
      <c r="V310" s="174"/>
      <c r="W310" s="192"/>
    </row>
    <row r="311" spans="22:23" ht="12.75">
      <c r="V311" s="174"/>
      <c r="W311" s="192"/>
    </row>
    <row r="312" spans="22:23" ht="12.75">
      <c r="V312" s="174"/>
      <c r="W312" s="192"/>
    </row>
    <row r="313" spans="22:23" ht="12.75">
      <c r="V313" s="174"/>
      <c r="W313" s="192"/>
    </row>
    <row r="314" spans="22:23" ht="12.75">
      <c r="V314" s="174"/>
      <c r="W314" s="192"/>
    </row>
    <row r="315" spans="22:23" ht="12.75">
      <c r="V315" s="174"/>
      <c r="W315" s="192"/>
    </row>
    <row r="316" spans="22:23" ht="12.75">
      <c r="V316" s="174"/>
      <c r="W316" s="193"/>
    </row>
    <row r="317" spans="22:23" ht="12.75">
      <c r="V317" s="174"/>
      <c r="W317" s="193"/>
    </row>
    <row r="318" spans="22:23" ht="12.75">
      <c r="V318" s="174"/>
      <c r="W318" s="193"/>
    </row>
    <row r="319" spans="22:23" ht="12.75">
      <c r="V319" s="174"/>
      <c r="W319" s="193"/>
    </row>
    <row r="320" spans="22:23" ht="12.75">
      <c r="V320" s="174"/>
      <c r="W320" s="193"/>
    </row>
    <row r="321" spans="22:23" ht="12.75">
      <c r="V321" s="174"/>
      <c r="W321" s="193"/>
    </row>
    <row r="322" spans="22:23" ht="12.75">
      <c r="V322" s="174"/>
      <c r="W322" s="193"/>
    </row>
    <row r="323" spans="22:23" ht="12.75">
      <c r="V323" s="174"/>
      <c r="W323" s="193"/>
    </row>
    <row r="324" spans="22:23" ht="12.75">
      <c r="V324" s="174"/>
      <c r="W324" s="193"/>
    </row>
    <row r="325" spans="22:23" ht="12.75">
      <c r="V325" s="174"/>
      <c r="W325" s="192"/>
    </row>
    <row r="326" spans="22:23" ht="12.75">
      <c r="V326" s="174"/>
      <c r="W326" s="192"/>
    </row>
    <row r="327" spans="22:23" ht="12.75">
      <c r="V327" s="174"/>
      <c r="W327" s="192"/>
    </row>
    <row r="328" spans="22:23" ht="12.75">
      <c r="V328" s="174"/>
      <c r="W328" s="192"/>
    </row>
    <row r="329" spans="22:23" ht="12.75">
      <c r="V329" s="174"/>
      <c r="W329" s="192"/>
    </row>
    <row r="330" spans="22:23" ht="12.75">
      <c r="V330" s="174"/>
      <c r="W330" s="192"/>
    </row>
    <row r="331" spans="22:23" ht="12.75">
      <c r="V331" s="174"/>
      <c r="W331" s="192"/>
    </row>
    <row r="332" spans="22:23" ht="12.75">
      <c r="V332" s="174"/>
      <c r="W332" s="192"/>
    </row>
    <row r="333" spans="22:23" ht="12.75">
      <c r="V333" s="174"/>
      <c r="W333" s="192"/>
    </row>
    <row r="334" spans="22:23" ht="12.75">
      <c r="V334" s="174"/>
      <c r="W334" s="193"/>
    </row>
    <row r="335" spans="22:23" ht="12.75">
      <c r="V335" s="174"/>
      <c r="W335" s="193"/>
    </row>
    <row r="336" spans="22:23" ht="12.75">
      <c r="V336" s="173"/>
      <c r="W336" s="173"/>
    </row>
    <row r="337" spans="22:23" ht="12.75">
      <c r="V337" s="173"/>
      <c r="W337" s="173"/>
    </row>
    <row r="338" spans="22:23" ht="12.75">
      <c r="V338" s="173"/>
      <c r="W338" s="173"/>
    </row>
    <row r="339" spans="22:23" ht="12.75">
      <c r="V339" s="173"/>
      <c r="W339" s="173"/>
    </row>
    <row r="340" spans="22:23" ht="12.75">
      <c r="V340" s="173"/>
      <c r="W340" s="173"/>
    </row>
    <row r="341" spans="22:23" ht="12.75">
      <c r="V341" s="173"/>
      <c r="W341" s="173"/>
    </row>
    <row r="342" spans="22:23" ht="12.75">
      <c r="V342" s="173"/>
      <c r="W342" s="174"/>
    </row>
    <row r="343" spans="22:23" ht="12.75">
      <c r="V343" s="173"/>
      <c r="W343" s="174"/>
    </row>
    <row r="344" spans="22:23" ht="12.75">
      <c r="V344" s="173"/>
      <c r="W344" s="173"/>
    </row>
    <row r="345" spans="22:23" ht="12.75">
      <c r="V345" s="173"/>
      <c r="W345" s="173"/>
    </row>
    <row r="346" spans="22:23" ht="12.75">
      <c r="V346" s="173"/>
      <c r="W346" s="174"/>
    </row>
    <row r="347" spans="22:23" ht="12.75">
      <c r="V347" s="173"/>
      <c r="W347" s="173"/>
    </row>
    <row r="348" spans="22:23" ht="12.75">
      <c r="V348" s="173"/>
      <c r="W348" s="173"/>
    </row>
    <row r="349" spans="22:23" ht="12.75">
      <c r="V349" s="173"/>
      <c r="W349" s="173"/>
    </row>
    <row r="350" spans="22:23" ht="12.75">
      <c r="V350" s="173"/>
      <c r="W350" s="173"/>
    </row>
    <row r="351" spans="22:23" ht="12.75">
      <c r="V351" s="173"/>
      <c r="W351" s="173"/>
    </row>
    <row r="352" spans="22:23" ht="12.75">
      <c r="V352" s="173"/>
      <c r="W352" s="174"/>
    </row>
    <row r="353" spans="22:23" ht="12.75">
      <c r="V353" s="173"/>
      <c r="W353" s="173"/>
    </row>
    <row r="354" spans="22:23" ht="12.75">
      <c r="V354" s="173"/>
      <c r="W354" s="173"/>
    </row>
    <row r="355" spans="22:23" ht="12.75">
      <c r="V355" s="173"/>
      <c r="W355" s="173"/>
    </row>
    <row r="356" spans="22:23" ht="12.75">
      <c r="V356" s="173"/>
      <c r="W356" s="173"/>
    </row>
    <row r="357" spans="22:23" ht="12.75">
      <c r="V357" s="173"/>
      <c r="W357" s="173"/>
    </row>
    <row r="358" spans="22:23" ht="12.75">
      <c r="V358" s="173"/>
      <c r="W358" s="173"/>
    </row>
    <row r="359" spans="22:23" ht="12.75">
      <c r="V359" s="173"/>
      <c r="W359" s="173"/>
    </row>
    <row r="360" spans="22:23" ht="12.75">
      <c r="V360" s="173"/>
      <c r="W360" s="173"/>
    </row>
    <row r="361" spans="22:23" ht="12.75">
      <c r="V361" s="173"/>
      <c r="W361" s="173"/>
    </row>
    <row r="362" spans="22:23" ht="12.75">
      <c r="V362" s="173"/>
      <c r="W362" s="173"/>
    </row>
    <row r="363" spans="22:23" ht="12.75">
      <c r="V363" s="173"/>
      <c r="W363" s="173"/>
    </row>
    <row r="364" spans="22:23" ht="12.75">
      <c r="V364" s="173"/>
      <c r="W364" s="173"/>
    </row>
    <row r="365" spans="22:23" ht="12.75">
      <c r="V365" s="173"/>
      <c r="W365" s="173"/>
    </row>
    <row r="366" spans="22:23" ht="12.75">
      <c r="V366" s="173"/>
      <c r="W366" s="173"/>
    </row>
    <row r="367" spans="22:23" ht="12.75">
      <c r="V367" s="173"/>
      <c r="W367" s="173"/>
    </row>
    <row r="368" spans="22:23" ht="12.75">
      <c r="V368" s="173"/>
      <c r="W368" s="173"/>
    </row>
    <row r="369" spans="22:23" ht="12.75">
      <c r="V369" s="173"/>
      <c r="W369" s="174"/>
    </row>
    <row r="370" spans="22:23" ht="12.75">
      <c r="V370" s="173"/>
      <c r="W370" s="174"/>
    </row>
    <row r="371" spans="22:23" ht="12.75">
      <c r="V371" s="173"/>
      <c r="W371" s="174"/>
    </row>
    <row r="372" spans="22:23" ht="12.75">
      <c r="V372" s="173"/>
      <c r="W372" s="174"/>
    </row>
    <row r="373" spans="22:23" ht="12.75">
      <c r="V373" s="173"/>
      <c r="W373" s="173"/>
    </row>
    <row r="374" spans="22:23" ht="12.75">
      <c r="V374" s="173"/>
      <c r="W374" s="173"/>
    </row>
    <row r="375" spans="22:23" ht="12.75">
      <c r="V375" s="173"/>
      <c r="W375" s="173"/>
    </row>
    <row r="376" spans="22:23" ht="12.75">
      <c r="V376" s="173"/>
      <c r="W376" s="173"/>
    </row>
    <row r="377" spans="22:23" ht="12.75">
      <c r="V377" s="173"/>
      <c r="W377" s="173"/>
    </row>
    <row r="378" spans="22:23" ht="12.75">
      <c r="V378" s="173"/>
      <c r="W378" s="173"/>
    </row>
    <row r="379" spans="22:23" ht="12.75">
      <c r="V379" s="173"/>
      <c r="W379" s="173"/>
    </row>
  </sheetData>
  <sheetProtection sheet="1" objects="1" scenarios="1"/>
  <dataValidations count="9">
    <dataValidation type="list" allowBlank="1" showInputMessage="1" showErrorMessage="1" sqref="C10">
      <formula1>$K$3:$K$6</formula1>
    </dataValidation>
    <dataValidation type="list" allowBlank="1" showInputMessage="1" showErrorMessage="1" prompt="User may either select desired size from pick box or type in the size designation.  Note:  input is not case sensitive." sqref="AA7">
      <formula1>$V$5:$V$379</formula1>
    </dataValidation>
    <dataValidation type="list" allowBlank="1" showInputMessage="1" showErrorMessage="1" prompt="User may either select desired size from pick box or type in the size designation.  Note:  input is not case sensitive." sqref="AA10">
      <formula1>#REF!</formula1>
    </dataValidation>
    <dataValidation type="list" allowBlank="1" showInputMessage="1" showErrorMessage="1" prompt="User may either select desired size from pick box or type in the size designation.  Note:  input is not case sensitive." sqref="AA16">
      <formula1>#REF!</formula1>
    </dataValidation>
    <dataValidation type="list" allowBlank="1" showInputMessage="1" showErrorMessage="1" prompt="User may either select desired size from pick box or type in the size designation.  Note:  input is not case sensitive." sqref="AA13">
      <formula1>#REF!</formula1>
    </dataValidation>
    <dataValidation type="list" allowBlank="1" showInputMessage="1" showErrorMessage="1" prompt="User may either select desired size from pick box or type in the size designation.  Note:  input is not case sensitive." sqref="AA19">
      <formula1>#REF!</formula1>
    </dataValidation>
    <dataValidation type="decimal" operator="greaterThanOrEqual" allowBlank="1" showInputMessage="1" showErrorMessage="1" sqref="C13">
      <formula1>0</formula1>
    </dataValidation>
    <dataValidation type="list" allowBlank="1" showInputMessage="1" showErrorMessage="1" sqref="C9">
      <formula1>$V$5:$V$169</formula1>
    </dataValidation>
    <dataValidation type="list" operator="greaterThanOrEqual" allowBlank="1" showInputMessage="1" showErrorMessage="1" prompt="&quot;ti&quot; is the nominal ice thickness due to freezing rain at a height of 33 ft. (10 m) from Figures 10-2 through 10.6 in inches (mm)." sqref="C11">
      <formula1>$K$7:$K$13</formula1>
    </dataValidation>
  </dataValidations>
  <printOptions/>
  <pageMargins left="1" right="0.5" top="1" bottom="1" header="0.5" footer="0.5"/>
  <pageSetup horizontalDpi="600" verticalDpi="600" orientation="portrait" scale="91" r:id="rId4"/>
  <headerFooter alignWithMargins="0">
    <oddHeader>&amp;R"ASCE710&amp;"Tahoma,Regular"I&amp;"Arial,Regular".xls" Program
Version 1.0</oddHeader>
    <oddFooter>&amp;C&amp;P of &amp;N&amp;R&amp;D  &amp;T</oddFooter>
  </headerFooter>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41:Q41"/>
  <sheetViews>
    <sheetView zoomScalePageLayoutView="0" workbookViewId="0" topLeftCell="A1">
      <selection activeCell="A127" sqref="A127"/>
    </sheetView>
  </sheetViews>
  <sheetFormatPr defaultColWidth="9.140625" defaultRowHeight="12.75"/>
  <cols>
    <col min="1" max="16384" width="9.140625" style="214" customWidth="1"/>
  </cols>
  <sheetData>
    <row r="41" spans="1:17" ht="12.75">
      <c r="A41" s="217" t="s">
        <v>1478</v>
      </c>
      <c r="B41" s="218"/>
      <c r="C41" s="218"/>
      <c r="D41" s="218"/>
      <c r="E41" s="218"/>
      <c r="F41" s="218"/>
      <c r="G41" s="218"/>
      <c r="H41" s="218"/>
      <c r="I41" s="218"/>
      <c r="J41" s="218"/>
      <c r="K41" s="218"/>
      <c r="L41" s="218"/>
      <c r="M41" s="218"/>
      <c r="N41" s="218"/>
      <c r="O41" s="215"/>
      <c r="P41" s="215"/>
      <c r="Q41" s="216"/>
    </row>
  </sheetData>
  <sheetProtection sheet="1" objects="1" scenarios="1"/>
  <printOptions/>
  <pageMargins left="0.75" right="0.75" top="1" bottom="1" header="0.5" footer="0.5"/>
  <pageSetup fitToHeight="1" fitToWidth="1" horizontalDpi="600" verticalDpi="600" orientation="landscape"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"ASCE710I" Program</dc:title>
  <dc:subject/>
  <dc:creator>Alex Tomanovich, P.E. - 151 Shadow Lane, Lyman SC 29365 - Home: 864-968-2699 - Email: ATomanovich@bellsouth.net</dc:creator>
  <cp:keywords/>
  <dc:description>ASCE 7-10 Code Ice Loading Analysis Program</dc:description>
  <cp:lastModifiedBy>Fluor</cp:lastModifiedBy>
  <cp:lastPrinted>2014-12-31T12:00:31Z</cp:lastPrinted>
  <dcterms:created xsi:type="dcterms:W3CDTF">2002-08-30T13:34:00Z</dcterms:created>
  <dcterms:modified xsi:type="dcterms:W3CDTF">2014-12-31T12:00:49Z</dcterms:modified>
  <cp:category>Structural Engineering Analysis/Design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829994440</vt:i4>
  </property>
  <property fmtid="{D5CDD505-2E9C-101B-9397-08002B2CF9AE}" pid="3" name="_EmailSubject">
    <vt:lpwstr>ASCE7  Drifted Snow</vt:lpwstr>
  </property>
  <property fmtid="{D5CDD505-2E9C-101B-9397-08002B2CF9AE}" pid="4" name="_AuthorEmail">
    <vt:lpwstr>Jeff.Allen@cmcsg.com</vt:lpwstr>
  </property>
  <property fmtid="{D5CDD505-2E9C-101B-9397-08002B2CF9AE}" pid="5" name="_AuthorEmailDisplayName">
    <vt:lpwstr>Allen, Jeff W</vt:lpwstr>
  </property>
  <property fmtid="{D5CDD505-2E9C-101B-9397-08002B2CF9AE}" pid="6" name="_PreviousAdHocReviewCycleID">
    <vt:i4>1988010003</vt:i4>
  </property>
  <property fmtid="{D5CDD505-2E9C-101B-9397-08002B2CF9AE}" pid="7" name="_ReviewingToolsShownOnce">
    <vt:lpwstr/>
  </property>
</Properties>
</file>