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BoltC" sheetId="1" r:id="rId1"/>
  </sheets>
  <definedNames>
    <definedName name="BaseData" localSheetId="0" hidden="1">'BoltC'!$T$14</definedName>
    <definedName name="BoltC" localSheetId="0" hidden="1">'BoltC'!$N$31</definedName>
    <definedName name="BoltCPM" localSheetId="0" hidden="1">'BoltC'!$N$32</definedName>
    <definedName name="CalcData" localSheetId="0" hidden="1">'BoltC'!$F$40:$O$55</definedName>
    <definedName name="CGPosition" localSheetId="0" hidden="1">'BoltC'!$T$22</definedName>
    <definedName name="ChartMinMax" localSheetId="0" hidden="1">'BoltC'!$T$15:$T$18</definedName>
    <definedName name="DiRange" localSheetId="0" hidden="1">'BoltC'!$K$40:$K$55</definedName>
    <definedName name="DMax" localSheetId="0" hidden="1">'BoltC'!$E$105</definedName>
    <definedName name="Eccentricity" localSheetId="0" hidden="1">'BoltC'!$E$31</definedName>
    <definedName name="Home" localSheetId="0" hidden="1">'BoltC'!$C$38</definedName>
    <definedName name="LiMax" localSheetId="0" hidden="1">'BoltC'!$J$58</definedName>
    <definedName name="MRange" localSheetId="0" hidden="1">'BoltC'!$O$40:$O$55</definedName>
    <definedName name="Pa" localSheetId="0" hidden="1">'BoltC'!$E$86</definedName>
    <definedName name="_xlnm.Print_Area" localSheetId="0">'BoltC'!$B$2:$O$123</definedName>
    <definedName name="_xlnm.Print_Titles" localSheetId="0">'BoltC'!$2:$8</definedName>
    <definedName name="Px" localSheetId="0" hidden="1">'BoltC'!$E$89</definedName>
    <definedName name="Py" localSheetId="0" hidden="1">'BoltC'!$E$92</definedName>
    <definedName name="RiRange" localSheetId="0" hidden="1">'BoltC'!$L$40:$L$55</definedName>
    <definedName name="rLiRange" localSheetId="0" hidden="1">'BoltC'!$J$40:$J$55</definedName>
    <definedName name="ro" localSheetId="0" hidden="1">'BoltC'!$E$82</definedName>
    <definedName name="Rotation" localSheetId="0" hidden="1">'BoltC'!$E$32</definedName>
    <definedName name="RowLabel" localSheetId="0" hidden="1">'BoltC'!$C$40:$C$55</definedName>
    <definedName name="Rult" localSheetId="0" hidden="1">'BoltC'!$E$103</definedName>
    <definedName name="RxRange" localSheetId="0" hidden="1">'BoltC'!$M$40:$M$55</definedName>
    <definedName name="RyRange" localSheetId="0" hidden="1">'BoltC'!$N$40:$N$55</definedName>
    <definedName name="sM" localSheetId="0" hidden="1">'BoltC'!$O$58</definedName>
    <definedName name="sRMax" localSheetId="0" hidden="1">'BoltC'!$L$58</definedName>
    <definedName name="sRx" localSheetId="0" hidden="1">'BoltC'!$M$58</definedName>
    <definedName name="sRy" localSheetId="0" hidden="1">'BoltC'!$N$58</definedName>
    <definedName name="ssM" localSheetId="0">'BoltC'!$E$73</definedName>
    <definedName name="ssRx" localSheetId="0">'BoltC'!$E$75</definedName>
    <definedName name="ssRy" localSheetId="0">'BoltC'!$E$77</definedName>
    <definedName name="TotalBolt" localSheetId="0" hidden="1">'BoltC'!$E$34</definedName>
    <definedName name="TxRange" localSheetId="0" hidden="1">'BoltC'!$F$40:$F$55</definedName>
    <definedName name="TyRange" localSheetId="0" hidden="1">'BoltC'!$G$40:$G$55</definedName>
    <definedName name="xCG" localSheetId="0" hidden="1">'BoltC'!$E$59</definedName>
    <definedName name="xLiRange" localSheetId="0" hidden="1">'BoltC'!$H$40:$H$55</definedName>
    <definedName name="xLo" localSheetId="0" hidden="1">'BoltC'!$E$65</definedName>
    <definedName name="xMax" localSheetId="0" hidden="1">'BoltC'!$T$15</definedName>
    <definedName name="xMin" localSheetId="0" hidden="1">'BoltC'!$T$16</definedName>
    <definedName name="xRange" localSheetId="0" hidden="1">'BoltC'!$D$40:$D$55</definedName>
    <definedName name="xyRange" localSheetId="0" hidden="1">'BoltC'!$D$40:$E$55</definedName>
    <definedName name="yCG" localSheetId="0" hidden="1">'BoltC'!$E$60</definedName>
    <definedName name="yLiRange" localSheetId="0" hidden="1">'BoltC'!$I$40:$I$55</definedName>
    <definedName name="yLo" localSheetId="0" hidden="1">'BoltC'!$E$66</definedName>
    <definedName name="yMax" localSheetId="0" hidden="1">'BoltC'!$T$17</definedName>
    <definedName name="yMin" localSheetId="0" hidden="1">'BoltC'!$T$18</definedName>
    <definedName name="yRange" localSheetId="0" hidden="1">'BoltC'!$E$40:$E$55</definedName>
    <definedName name="zPRx" localSheetId="0">'BoltC'!$F$94</definedName>
    <definedName name="zPRy" localSheetId="0">'BoltC'!$F$96</definedName>
  </definedNames>
  <calcPr fullCalcOnLoad="1"/>
</workbook>
</file>

<file path=xl/comments1.xml><?xml version="1.0" encoding="utf-8"?>
<comments xmlns="http://schemas.openxmlformats.org/spreadsheetml/2006/main">
  <authors>
    <author>Redem Legaspi Jr</author>
  </authors>
  <commentList>
    <comment ref="E31" authorId="0">
      <text>
        <r>
          <rPr>
            <b/>
            <sz val="9"/>
            <rFont val="Tahoma"/>
            <family val="0"/>
          </rPr>
          <t>Input Load Eccentricity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Input Load Rotation Angle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Specify number of bolts here. Or, you may opt to click on 'Auto Define Bolt Group' button below.</t>
        </r>
        <r>
          <rPr>
            <sz val="9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0"/>
          </rPr>
          <t>Specify desired bolt coordinates in YELLOW cells.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<sst xmlns="http://schemas.openxmlformats.org/spreadsheetml/2006/main" count="168" uniqueCount="112">
  <si>
    <t>Bolt Coordinates</t>
  </si>
  <si>
    <t>Translated Coordinates</t>
  </si>
  <si>
    <t>x</t>
  </si>
  <si>
    <t>y</t>
  </si>
  <si>
    <t>=</t>
  </si>
  <si>
    <t>Ø</t>
  </si>
  <si>
    <t>e</t>
  </si>
  <si>
    <t>M</t>
  </si>
  <si>
    <t>in</t>
  </si>
  <si>
    <t xml:space="preserve">P </t>
  </si>
  <si>
    <t>Σ M</t>
  </si>
  <si>
    <r>
      <t>R</t>
    </r>
    <r>
      <rPr>
        <vertAlign val="subscript"/>
        <sz val="8"/>
        <color indexed="12"/>
        <rFont val="Tahoma"/>
        <family val="2"/>
      </rPr>
      <t>max</t>
    </r>
  </si>
  <si>
    <r>
      <t>r</t>
    </r>
    <r>
      <rPr>
        <vertAlign val="subscript"/>
        <sz val="10"/>
        <rFont val="Tahoma"/>
        <family val="2"/>
      </rPr>
      <t>o</t>
    </r>
    <r>
      <rPr>
        <sz val="10"/>
        <rFont val="Tahoma"/>
        <family val="2"/>
      </rPr>
      <t xml:space="preserve"> </t>
    </r>
  </si>
  <si>
    <t>Notations:</t>
  </si>
  <si>
    <t>R</t>
  </si>
  <si>
    <r>
      <t>R</t>
    </r>
    <r>
      <rPr>
        <vertAlign val="subscript"/>
        <sz val="10"/>
        <rFont val="Tahoma"/>
        <family val="2"/>
      </rPr>
      <t>ult</t>
    </r>
  </si>
  <si>
    <r>
      <t>Δ</t>
    </r>
    <r>
      <rPr>
        <vertAlign val="subscript"/>
        <sz val="10"/>
        <rFont val="Tahoma"/>
        <family val="2"/>
      </rPr>
      <t>max</t>
    </r>
  </si>
  <si>
    <r>
      <t>Δ</t>
    </r>
    <r>
      <rPr>
        <vertAlign val="subscript"/>
        <sz val="10"/>
        <rFont val="Tahoma"/>
        <family val="2"/>
      </rPr>
      <t>i</t>
    </r>
  </si>
  <si>
    <t>C</t>
  </si>
  <si>
    <t>C'</t>
  </si>
  <si>
    <t>in.</t>
  </si>
  <si>
    <t>deg.</t>
  </si>
  <si>
    <t>Output:</t>
  </si>
  <si>
    <t>Perpendicular Distance from IC to Load Line</t>
  </si>
  <si>
    <r>
      <t>xL</t>
    </r>
    <r>
      <rPr>
        <vertAlign val="subscript"/>
        <sz val="10"/>
        <rFont val="Tahoma"/>
        <family val="2"/>
      </rPr>
      <t>o</t>
    </r>
  </si>
  <si>
    <r>
      <t>yL</t>
    </r>
    <r>
      <rPr>
        <vertAlign val="subscript"/>
        <sz val="10"/>
        <rFont val="Tahoma"/>
        <family val="2"/>
      </rPr>
      <t>o</t>
    </r>
  </si>
  <si>
    <r>
      <t>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</t>
    </r>
  </si>
  <si>
    <r>
      <t>P</t>
    </r>
    <r>
      <rPr>
        <vertAlign val="subscript"/>
        <sz val="10"/>
        <rFont val="Tahoma"/>
        <family val="2"/>
      </rPr>
      <t>y</t>
    </r>
    <r>
      <rPr>
        <sz val="10"/>
        <rFont val="Tahoma"/>
        <family val="2"/>
      </rPr>
      <t xml:space="preserve"> </t>
    </r>
  </si>
  <si>
    <r>
      <t>R</t>
    </r>
    <r>
      <rPr>
        <vertAlign val="subscript"/>
        <sz val="8"/>
        <rFont val="Tahoma"/>
        <family val="2"/>
      </rPr>
      <t>y</t>
    </r>
  </si>
  <si>
    <r>
      <t>R</t>
    </r>
    <r>
      <rPr>
        <vertAlign val="subscript"/>
        <sz val="8"/>
        <rFont val="Tahoma"/>
        <family val="2"/>
      </rPr>
      <t>x</t>
    </r>
  </si>
  <si>
    <r>
      <t>R</t>
    </r>
    <r>
      <rPr>
        <vertAlign val="subscript"/>
        <sz val="8"/>
        <rFont val="Tahoma"/>
        <family val="2"/>
      </rPr>
      <t>i</t>
    </r>
  </si>
  <si>
    <r>
      <t>Δ</t>
    </r>
    <r>
      <rPr>
        <vertAlign val="subscript"/>
        <sz val="8"/>
        <rFont val="Tahoma"/>
        <family val="2"/>
      </rPr>
      <t>i</t>
    </r>
  </si>
  <si>
    <t>P * Sin Ø</t>
  </si>
  <si>
    <t>P * Cos Ø</t>
  </si>
  <si>
    <r>
      <t>P  -  ΣM / r</t>
    </r>
    <r>
      <rPr>
        <vertAlign val="subscript"/>
        <sz val="10"/>
        <rFont val="Tahoma"/>
        <family val="2"/>
      </rPr>
      <t>o</t>
    </r>
    <r>
      <rPr>
        <sz val="10"/>
        <rFont val="Tahoma"/>
        <family val="2"/>
      </rPr>
      <t xml:space="preserve"> </t>
    </r>
  </si>
  <si>
    <r>
      <t>ΣM / r</t>
    </r>
    <r>
      <rPr>
        <vertAlign val="subscript"/>
        <sz val="10"/>
        <rFont val="Tahoma"/>
        <family val="2"/>
      </rPr>
      <t>o</t>
    </r>
  </si>
  <si>
    <r>
      <t>Li</t>
    </r>
    <r>
      <rPr>
        <vertAlign val="subscript"/>
        <sz val="8"/>
        <color indexed="12"/>
        <rFont val="Tahoma"/>
        <family val="2"/>
      </rPr>
      <t>max</t>
    </r>
  </si>
  <si>
    <t>xLi</t>
  </si>
  <si>
    <t>yLi</t>
  </si>
  <si>
    <r>
      <t>R</t>
    </r>
    <r>
      <rPr>
        <vertAlign val="subscript"/>
        <sz val="10"/>
        <rFont val="Tahoma"/>
        <family val="2"/>
      </rPr>
      <t>ult</t>
    </r>
    <r>
      <rPr>
        <sz val="10"/>
        <rFont val="Tahoma"/>
        <family val="2"/>
      </rPr>
      <t xml:space="preserve"> (1 - </t>
    </r>
    <r>
      <rPr>
        <vertAlign val="superscript"/>
        <sz val="10"/>
        <rFont val="Tahoma"/>
        <family val="2"/>
      </rPr>
      <t>e-10Δ</t>
    </r>
    <r>
      <rPr>
        <sz val="10"/>
        <rFont val="Tahoma"/>
        <family val="2"/>
      </rPr>
      <t>)</t>
    </r>
    <r>
      <rPr>
        <vertAlign val="superscript"/>
        <sz val="10"/>
        <rFont val="Tahoma"/>
        <family val="2"/>
      </rPr>
      <t>0.55</t>
    </r>
  </si>
  <si>
    <t>D e s i g n    C a l c u l a t i o n    S h e e t</t>
  </si>
  <si>
    <t>Designed   :</t>
  </si>
  <si>
    <t>Checked    :</t>
  </si>
  <si>
    <t>Project</t>
  </si>
  <si>
    <t>:</t>
  </si>
  <si>
    <t>Job No.</t>
  </si>
  <si>
    <t xml:space="preserve">Subject </t>
  </si>
  <si>
    <r>
      <t>(e + xL</t>
    </r>
    <r>
      <rPr>
        <vertAlign val="subscript"/>
        <sz val="10"/>
        <rFont val="Tahoma"/>
        <family val="2"/>
      </rPr>
      <t>o</t>
    </r>
    <r>
      <rPr>
        <sz val="10"/>
        <rFont val="Tahoma"/>
        <family val="2"/>
      </rPr>
      <t>) Cos Ø  +  yL</t>
    </r>
    <r>
      <rPr>
        <vertAlign val="subscript"/>
        <sz val="10"/>
        <rFont val="Tahoma"/>
        <family val="2"/>
      </rPr>
      <t>o</t>
    </r>
    <r>
      <rPr>
        <sz val="10"/>
        <rFont val="Tahoma"/>
        <family val="2"/>
      </rPr>
      <t xml:space="preserve"> Sin Ø</t>
    </r>
  </si>
  <si>
    <t>No.</t>
  </si>
  <si>
    <t>kip</t>
  </si>
  <si>
    <t>kip-in</t>
  </si>
  <si>
    <t>Base Data</t>
  </si>
  <si>
    <t xml:space="preserve"> </t>
  </si>
  <si>
    <t>No. of Bolts:</t>
  </si>
  <si>
    <r>
      <t xml:space="preserve">Σ [ li (1 - e </t>
    </r>
    <r>
      <rPr>
        <vertAlign val="superscript"/>
        <sz val="10"/>
        <rFont val="Tahoma"/>
        <family val="2"/>
      </rPr>
      <t>-(10 li Δmax / lmax )</t>
    </r>
    <r>
      <rPr>
        <sz val="10"/>
        <rFont val="Tahoma"/>
        <family val="2"/>
      </rPr>
      <t>)</t>
    </r>
    <r>
      <rPr>
        <vertAlign val="superscript"/>
        <sz val="10"/>
        <rFont val="Tahoma"/>
        <family val="2"/>
      </rPr>
      <t>0.55</t>
    </r>
    <r>
      <rPr>
        <sz val="10"/>
        <rFont val="Tahoma"/>
        <family val="2"/>
      </rPr>
      <t xml:space="preserve"> ]</t>
    </r>
  </si>
  <si>
    <t>Bolt Geometry:</t>
  </si>
  <si>
    <t>Calculation:</t>
  </si>
  <si>
    <t>Equilibrium Check:</t>
  </si>
  <si>
    <t>•</t>
  </si>
  <si>
    <r>
      <t>P</t>
    </r>
    <r>
      <rPr>
        <vertAlign val="subscript"/>
        <sz val="10"/>
        <rFont val="Tahoma"/>
        <family val="2"/>
      </rPr>
      <t>x</t>
    </r>
    <r>
      <rPr>
        <sz val="10"/>
        <rFont val="Tahoma"/>
        <family val="2"/>
      </rPr>
      <t xml:space="preserve">  -  abs ΣR</t>
    </r>
    <r>
      <rPr>
        <vertAlign val="subscript"/>
        <sz val="10"/>
        <rFont val="Tahoma"/>
        <family val="2"/>
      </rPr>
      <t>x</t>
    </r>
  </si>
  <si>
    <r>
      <t>P</t>
    </r>
    <r>
      <rPr>
        <vertAlign val="subscript"/>
        <sz val="10"/>
        <rFont val="Tahoma"/>
        <family val="2"/>
      </rPr>
      <t>y</t>
    </r>
    <r>
      <rPr>
        <sz val="10"/>
        <rFont val="Tahoma"/>
        <family val="2"/>
      </rPr>
      <t xml:space="preserve">  -  abs ΣR</t>
    </r>
    <r>
      <rPr>
        <vertAlign val="subscript"/>
        <sz val="10"/>
        <rFont val="Tahoma"/>
        <family val="2"/>
      </rPr>
      <t>y</t>
    </r>
  </si>
  <si>
    <t>xMax</t>
  </si>
  <si>
    <t>xMin</t>
  </si>
  <si>
    <t>yMax</t>
  </si>
  <si>
    <t>yMin</t>
  </si>
  <si>
    <r>
      <t>R</t>
    </r>
    <r>
      <rPr>
        <vertAlign val="subscript"/>
        <sz val="10"/>
        <rFont val="Tahoma"/>
        <family val="2"/>
      </rPr>
      <t>x</t>
    </r>
  </si>
  <si>
    <r>
      <t>R</t>
    </r>
    <r>
      <rPr>
        <vertAlign val="subscript"/>
        <sz val="10"/>
        <rFont val="Tahoma"/>
        <family val="2"/>
      </rPr>
      <t>y</t>
    </r>
  </si>
  <si>
    <r>
      <t xml:space="preserve">¬ </t>
    </r>
    <r>
      <rPr>
        <sz val="10"/>
        <rFont val="Tahoma"/>
        <family val="2"/>
      </rPr>
      <t>Load Eccentricity</t>
    </r>
  </si>
  <si>
    <r>
      <t>ΣM</t>
    </r>
    <r>
      <rPr>
        <sz val="10"/>
        <rFont val="Tahoma"/>
        <family val="2"/>
      </rPr>
      <t xml:space="preserve"> </t>
    </r>
  </si>
  <si>
    <r>
      <t>absΣR</t>
    </r>
    <r>
      <rPr>
        <vertAlign val="subscript"/>
        <sz val="10"/>
        <rFont val="Tahoma"/>
        <family val="2"/>
      </rPr>
      <t>x</t>
    </r>
  </si>
  <si>
    <r>
      <t>Σ R</t>
    </r>
    <r>
      <rPr>
        <vertAlign val="subscript"/>
        <sz val="8"/>
        <color indexed="12"/>
        <rFont val="Tahoma"/>
        <family val="2"/>
      </rPr>
      <t>x</t>
    </r>
  </si>
  <si>
    <r>
      <t>absΣR</t>
    </r>
    <r>
      <rPr>
        <vertAlign val="subscript"/>
        <sz val="10"/>
        <rFont val="Tahoma"/>
        <family val="2"/>
      </rPr>
      <t>y</t>
    </r>
  </si>
  <si>
    <r>
      <t>Σ R</t>
    </r>
    <r>
      <rPr>
        <vertAlign val="subscript"/>
        <sz val="8"/>
        <color indexed="12"/>
        <rFont val="Tahoma"/>
        <family val="2"/>
      </rPr>
      <t>y</t>
    </r>
  </si>
  <si>
    <t>C.G. label:</t>
  </si>
  <si>
    <t>Position</t>
  </si>
  <si>
    <t>(Bolt Group Moment Resistance)</t>
  </si>
  <si>
    <r>
      <t xml:space="preserve">¬ </t>
    </r>
    <r>
      <rPr>
        <sz val="10"/>
        <rFont val="Tahoma"/>
        <family val="2"/>
      </rPr>
      <t>Load Rotation Angle</t>
    </r>
  </si>
  <si>
    <t>Kips</t>
  </si>
  <si>
    <t>Date         :</t>
  </si>
  <si>
    <t>DO NOT ALTER OR DELETE THIS AREA… Please…</t>
  </si>
  <si>
    <t>(Bolt Group Resistance along the Horizontal)</t>
  </si>
  <si>
    <t>&lt;-- Specify here</t>
  </si>
  <si>
    <r>
      <t>¬</t>
    </r>
    <r>
      <rPr>
        <sz val="10"/>
        <rFont val="Tahoma"/>
        <family val="2"/>
      </rPr>
      <t xml:space="preserve">  Static Equilibrium Eq-1</t>
    </r>
  </si>
  <si>
    <r>
      <t>¬</t>
    </r>
    <r>
      <rPr>
        <sz val="10"/>
        <rFont val="Tahoma"/>
        <family val="2"/>
      </rPr>
      <t xml:space="preserve">  Static Equilibrium Eq-2</t>
    </r>
  </si>
  <si>
    <r>
      <t>¬</t>
    </r>
    <r>
      <rPr>
        <sz val="10"/>
        <rFont val="Tahoma"/>
        <family val="2"/>
      </rPr>
      <t xml:space="preserve">  Static Equilibrium Eq-3</t>
    </r>
  </si>
  <si>
    <t>(Bolt Group Resistance along the Vertical)</t>
  </si>
  <si>
    <t>Bolt Group Center of Gravity (CG):</t>
  </si>
  <si>
    <t>Bolt Group Instantaneous Center (IC):</t>
  </si>
  <si>
    <t>(based on ¾"Ø ASTM A325 Bolt)</t>
  </si>
  <si>
    <t>(Measured from CG)</t>
  </si>
  <si>
    <r>
      <t xml:space="preserve">¬ </t>
    </r>
    <r>
      <rPr>
        <sz val="10"/>
        <rFont val="Tahoma"/>
        <family val="2"/>
      </rPr>
      <t>Negative sign signifies location below CG</t>
    </r>
  </si>
  <si>
    <t>RedemLegaspi</t>
  </si>
  <si>
    <t>NAME of YOUR PROJECT</t>
  </si>
  <si>
    <t>YOUR JOB NUMBER</t>
  </si>
  <si>
    <t>Eccentrically Loaded Bolt Group Coefficient Calculations</t>
  </si>
  <si>
    <r>
      <t>Y o u r   L o g o  H e r e</t>
    </r>
    <r>
      <rPr>
        <b/>
        <sz val="10"/>
        <color indexed="9"/>
        <rFont val="Impact"/>
        <family val="2"/>
      </rPr>
      <t xml:space="preserve">
C</t>
    </r>
    <r>
      <rPr>
        <b/>
        <sz val="8"/>
        <color indexed="9"/>
        <rFont val="Impact"/>
        <family val="2"/>
      </rPr>
      <t xml:space="preserve"> o m p a n y  N a m e  I n c.</t>
    </r>
  </si>
  <si>
    <r>
      <t>L</t>
    </r>
    <r>
      <rPr>
        <vertAlign val="subscript"/>
        <sz val="10"/>
        <rFont val="Tahoma"/>
        <family val="2"/>
      </rPr>
      <t>i</t>
    </r>
  </si>
  <si>
    <r>
      <t>(yLi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 +  xLi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  <r>
      <rPr>
        <vertAlign val="superscript"/>
        <sz val="10"/>
        <rFont val="Tahoma"/>
        <family val="2"/>
      </rPr>
      <t>0.5</t>
    </r>
  </si>
  <si>
    <r>
      <t>P / R</t>
    </r>
    <r>
      <rPr>
        <vertAlign val="subscript"/>
        <sz val="10"/>
        <rFont val="Tahoma"/>
        <family val="2"/>
      </rPr>
      <t>ult</t>
    </r>
  </si>
  <si>
    <t>Bolt Layout &amp; Force Diagram:</t>
  </si>
  <si>
    <t>Data Input:</t>
  </si>
  <si>
    <t>REDEM SOLASCO LEGASPI JR.</t>
  </si>
  <si>
    <t>http://engineersviewpoint.blogspot.com</t>
  </si>
  <si>
    <t>rLi</t>
  </si>
  <si>
    <r>
      <t>Δ</t>
    </r>
    <r>
      <rPr>
        <vertAlign val="subscript"/>
        <sz val="10"/>
        <rFont val="Tahoma"/>
        <family val="2"/>
      </rPr>
      <t>max</t>
    </r>
    <r>
      <rPr>
        <sz val="10"/>
        <rFont val="Tahoma"/>
        <family val="2"/>
      </rPr>
      <t xml:space="preserve"> (rLi/Li</t>
    </r>
    <r>
      <rPr>
        <vertAlign val="subscript"/>
        <sz val="10"/>
        <rFont val="Tahoma"/>
        <family val="2"/>
      </rPr>
      <t>max</t>
    </r>
    <r>
      <rPr>
        <sz val="10"/>
        <rFont val="Tahoma"/>
        <family val="2"/>
      </rPr>
      <t>)</t>
    </r>
  </si>
  <si>
    <r>
      <t>R</t>
    </r>
    <r>
      <rPr>
        <vertAlign val="subscript"/>
        <sz val="10"/>
        <rFont val="Tahoma"/>
        <family val="2"/>
      </rPr>
      <t>i</t>
    </r>
    <r>
      <rPr>
        <sz val="10"/>
        <rFont val="Tahoma"/>
        <family val="2"/>
      </rPr>
      <t xml:space="preserve"> * yLi / rLi</t>
    </r>
  </si>
  <si>
    <r>
      <t>R</t>
    </r>
    <r>
      <rPr>
        <vertAlign val="subscript"/>
        <sz val="10"/>
        <rFont val="Tahoma"/>
        <family val="2"/>
      </rPr>
      <t>i</t>
    </r>
    <r>
      <rPr>
        <sz val="10"/>
        <rFont val="Tahoma"/>
        <family val="2"/>
      </rPr>
      <t xml:space="preserve"> * xLi / rLi</t>
    </r>
  </si>
  <si>
    <r>
      <t>R</t>
    </r>
    <r>
      <rPr>
        <vertAlign val="subscript"/>
        <sz val="10"/>
        <rFont val="Tahoma"/>
        <family val="2"/>
      </rPr>
      <t>i</t>
    </r>
    <r>
      <rPr>
        <sz val="10"/>
        <rFont val="Tahoma"/>
        <family val="2"/>
      </rPr>
      <t xml:space="preserve"> * rLi</t>
    </r>
  </si>
  <si>
    <t>DO NOT DELETE OR ALTER ANYTHING ALONG THIS ROW.</t>
  </si>
  <si>
    <t>REASON:  FORMULAS BELOW ARE COPIED FROM THIS ROW.</t>
  </si>
  <si>
    <t>Copyright:</t>
  </si>
  <si>
    <t>Right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</si>
</sst>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\ &quot;Kips&quot;"/>
    <numFmt numFmtId="166" formatCode="0.0"/>
    <numFmt numFmtId="167" formatCode="0.0000"/>
    <numFmt numFmtId="168" formatCode="0.00\ &quot;in.&quot;"/>
    <numFmt numFmtId="169" formatCode="[$-409]dddd\,\ mmmm\ dd\,\ yyyy"/>
    <numFmt numFmtId="170" formatCode="[$-409]h:mm:ss\ AM/PM"/>
    <numFmt numFmtId="171" formatCode="[$-409]d\-mmm\-yy;@"/>
    <numFmt numFmtId="172" formatCode="[$-409]d\-mmm\-yyyy;@"/>
    <numFmt numFmtId="173" formatCode="0.00\ &quot;Kip-in&quot;"/>
    <numFmt numFmtId="174" formatCode="#,##0.00\ &quot;Kips&quot;"/>
    <numFmt numFmtId="175" formatCode="0.00000"/>
    <numFmt numFmtId="176" formatCode="0.0\ &quot;in.&quot;"/>
    <numFmt numFmtId="177" formatCode="0.000\ &quot;in.&quot;"/>
    <numFmt numFmtId="178" formatCode="0.0000\ &quot;in.&quot;"/>
    <numFmt numFmtId="179" formatCode="0.00000\ &quot;in.&quot;"/>
    <numFmt numFmtId="180" formatCode="#,##0.00\ &quot;Kip-in&quot;"/>
  </numFmts>
  <fonts count="37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Tahoma"/>
      <family val="2"/>
    </font>
    <font>
      <vertAlign val="subscript"/>
      <sz val="10"/>
      <name val="Tahoma"/>
      <family val="2"/>
    </font>
    <font>
      <sz val="10"/>
      <color indexed="12"/>
      <name val="Tahoma"/>
      <family val="2"/>
    </font>
    <font>
      <vertAlign val="subscript"/>
      <sz val="8"/>
      <color indexed="12"/>
      <name val="Tahoma"/>
      <family val="2"/>
    </font>
    <font>
      <vertAlign val="superscript"/>
      <sz val="10"/>
      <name val="Tahoma"/>
      <family val="2"/>
    </font>
    <font>
      <vertAlign val="subscript"/>
      <sz val="8"/>
      <name val="Tahoma"/>
      <family val="2"/>
    </font>
    <font>
      <sz val="9"/>
      <color indexed="8"/>
      <name val="Tahoma"/>
      <family val="0"/>
    </font>
    <font>
      <vertAlign val="subscript"/>
      <sz val="9"/>
      <color indexed="8"/>
      <name val="Tahoma"/>
      <family val="0"/>
    </font>
    <font>
      <sz val="10"/>
      <name val="Century Gothic"/>
      <family val="2"/>
    </font>
    <font>
      <b/>
      <sz val="10"/>
      <color indexed="9"/>
      <name val="Impact"/>
      <family val="2"/>
    </font>
    <font>
      <b/>
      <sz val="8"/>
      <color indexed="9"/>
      <name val="Impact"/>
      <family val="2"/>
    </font>
    <font>
      <b/>
      <sz val="13.5"/>
      <color indexed="9"/>
      <name val="Impact"/>
      <family val="2"/>
    </font>
    <font>
      <b/>
      <sz val="18"/>
      <color indexed="18"/>
      <name val="Impact"/>
      <family val="2"/>
    </font>
    <font>
      <sz val="9"/>
      <color indexed="12"/>
      <name val="Tahoma"/>
      <family val="2"/>
    </font>
    <font>
      <sz val="10"/>
      <color indexed="22"/>
      <name val="Tahoma"/>
      <family val="2"/>
    </font>
    <font>
      <b/>
      <sz val="13"/>
      <color indexed="9"/>
      <name val="Impact"/>
      <family val="2"/>
    </font>
    <font>
      <sz val="8"/>
      <color indexed="8"/>
      <name val="Tahoma"/>
      <family val="2"/>
    </font>
    <font>
      <sz val="9"/>
      <name val="Tahoma"/>
      <family val="0"/>
    </font>
    <font>
      <sz val="5.5"/>
      <name val="Arial"/>
      <family val="0"/>
    </font>
    <font>
      <sz val="5"/>
      <name val="Tahoma"/>
      <family val="2"/>
    </font>
    <font>
      <sz val="10"/>
      <name val="Symbol"/>
      <family val="1"/>
    </font>
    <font>
      <sz val="4.75"/>
      <name val="Tahoma"/>
      <family val="2"/>
    </font>
    <font>
      <sz val="10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9"/>
      <name val="Tahoma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b/>
      <sz val="10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2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4" fontId="9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indent="1"/>
    </xf>
    <xf numFmtId="2" fontId="1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 applyProtection="1" quotePrefix="1">
      <alignment horizont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indent="1"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 quotePrefix="1">
      <alignment horizontal="lef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 quotePrefix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3" xfId="21" applyFont="1" applyBorder="1" applyAlignment="1">
      <alignment vertical="center"/>
      <protection/>
    </xf>
    <xf numFmtId="0" fontId="29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 applyProtection="1">
      <alignment vertical="center"/>
      <protection/>
    </xf>
    <xf numFmtId="0" fontId="13" fillId="0" borderId="4" xfId="21" applyFont="1" applyBorder="1" applyAlignment="1">
      <alignment vertical="center"/>
      <protection/>
    </xf>
    <xf numFmtId="0" fontId="13" fillId="0" borderId="3" xfId="0" applyFont="1" applyFill="1" applyBorder="1" applyAlignment="1" applyProtection="1">
      <alignment horizontal="left" vertical="center"/>
      <protection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>
      <alignment horizontal="center"/>
    </xf>
    <xf numFmtId="2" fontId="23" fillId="0" borderId="1" xfId="0" applyNumberFormat="1" applyFont="1" applyFill="1" applyBorder="1" applyAlignment="1" applyProtection="1">
      <alignment/>
      <protection/>
    </xf>
    <xf numFmtId="164" fontId="23" fillId="0" borderId="1" xfId="0" applyNumberFormat="1" applyFont="1" applyFill="1" applyBorder="1" applyAlignment="1" applyProtection="1">
      <alignment/>
      <protection/>
    </xf>
    <xf numFmtId="0" fontId="30" fillId="0" borderId="0" xfId="0" applyFont="1" applyAlignment="1" quotePrefix="1">
      <alignment horizontal="left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3" fillId="4" borderId="1" xfId="0" applyNumberFormat="1" applyFont="1" applyFill="1" applyBorder="1" applyAlignment="1" applyProtection="1">
      <alignment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 quotePrefix="1">
      <alignment horizontal="left" vertical="center"/>
      <protection/>
    </xf>
    <xf numFmtId="0" fontId="30" fillId="0" borderId="0" xfId="0" applyFont="1" applyAlignment="1">
      <alignment horizontal="left"/>
    </xf>
    <xf numFmtId="0" fontId="33" fillId="0" borderId="0" xfId="0" applyFont="1" applyAlignment="1">
      <alignment/>
    </xf>
    <xf numFmtId="0" fontId="1" fillId="0" borderId="12" xfId="0" applyFont="1" applyBorder="1" applyAlignment="1" quotePrefix="1">
      <alignment horizontal="left"/>
    </xf>
    <xf numFmtId="0" fontId="34" fillId="0" borderId="0" xfId="20" applyFont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3" borderId="0" xfId="0" applyFont="1" applyFill="1" applyAlignment="1">
      <alignment horizontal="center"/>
    </xf>
    <xf numFmtId="0" fontId="24" fillId="5" borderId="13" xfId="0" applyFont="1" applyFill="1" applyBorder="1" applyAlignment="1">
      <alignment/>
    </xf>
    <xf numFmtId="0" fontId="35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/>
    </xf>
    <xf numFmtId="175" fontId="1" fillId="0" borderId="14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>
      <alignment horizontal="left" vertical="center"/>
    </xf>
    <xf numFmtId="2" fontId="1" fillId="3" borderId="15" xfId="0" applyNumberFormat="1" applyFont="1" applyFill="1" applyBorder="1" applyAlignment="1">
      <alignment horizontal="right" indent="1"/>
    </xf>
    <xf numFmtId="2" fontId="1" fillId="3" borderId="16" xfId="0" applyNumberFormat="1" applyFont="1" applyFill="1" applyBorder="1" applyAlignment="1">
      <alignment horizontal="right" inden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75" fontId="29" fillId="3" borderId="17" xfId="0" applyNumberFormat="1" applyFont="1" applyFill="1" applyBorder="1" applyAlignment="1">
      <alignment horizontal="right" indent="1"/>
    </xf>
    <xf numFmtId="175" fontId="29" fillId="3" borderId="18" xfId="0" applyNumberFormat="1" applyFont="1" applyFill="1" applyBorder="1" applyAlignment="1">
      <alignment horizontal="right" indent="1"/>
    </xf>
    <xf numFmtId="0" fontId="18" fillId="6" borderId="2" xfId="0" applyFont="1" applyFill="1" applyBorder="1" applyAlignment="1" applyProtection="1" quotePrefix="1">
      <alignment horizontal="center" vertical="center" wrapText="1"/>
      <protection/>
    </xf>
    <xf numFmtId="0" fontId="22" fillId="6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172" fontId="13" fillId="0" borderId="4" xfId="0" applyNumberFormat="1" applyFont="1" applyFill="1" applyBorder="1" applyAlignment="1" applyProtection="1">
      <alignment horizontal="left" vertical="center"/>
      <protection/>
    </xf>
    <xf numFmtId="175" fontId="1" fillId="3" borderId="15" xfId="0" applyNumberFormat="1" applyFont="1" applyFill="1" applyBorder="1" applyAlignment="1">
      <alignment horizontal="right" indent="1"/>
    </xf>
    <xf numFmtId="175" fontId="1" fillId="3" borderId="16" xfId="0" applyNumberFormat="1" applyFont="1" applyFill="1" applyBorder="1" applyAlignment="1">
      <alignment horizontal="right" indent="1"/>
    </xf>
    <xf numFmtId="174" fontId="9" fillId="0" borderId="0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KI Joist Seat Calc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375"/>
          <c:y val="0.02375"/>
          <c:w val="0.90325"/>
          <c:h val="0.97625"/>
        </c:manualLayout>
      </c:layout>
      <c:scatterChart>
        <c:scatterStyle val="lineMarker"/>
        <c:varyColors val="0"/>
        <c:ser>
          <c:idx val="0"/>
          <c:order val="0"/>
          <c:tx>
            <c:v>BoltOutLine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BoltC!$D$40:$D$55</c:f>
              <c:numCache/>
            </c:numRef>
          </c:xVal>
          <c:yVal>
            <c:numRef>
              <c:f>BoltC!$E$40:$E$55</c:f>
              <c:numCache/>
            </c:numRef>
          </c:yVal>
          <c:smooth val="0"/>
        </c:ser>
        <c:ser>
          <c:idx val="1"/>
          <c:order val="1"/>
          <c:tx>
            <c:v>BoltCenterLine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BoltC!$D$40:$D$55</c:f>
              <c:numCache/>
            </c:numRef>
          </c:xVal>
          <c:yVal>
            <c:numRef>
              <c:f>BoltC!$E$40:$E$55</c:f>
              <c:numCache/>
            </c:numRef>
          </c:yVal>
          <c:smooth val="0"/>
        </c:ser>
        <c:ser>
          <c:idx val="2"/>
          <c:order val="2"/>
          <c:tx>
            <c:v>CG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0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C.G.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BoltC!$E$59</c:f>
              <c:numCache/>
            </c:numRef>
          </c:xVal>
          <c:yVal>
            <c:numRef>
              <c:f>BoltC!$E$60</c:f>
              <c:numCache/>
            </c:numRef>
          </c:yVal>
          <c:smooth val="0"/>
        </c:ser>
        <c:ser>
          <c:idx val="3"/>
          <c:order val="3"/>
          <c:tx>
            <c:v>CGBox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BoltC!$E$59</c:f>
              <c:numCache/>
            </c:numRef>
          </c:xVal>
          <c:yVal>
            <c:numRef>
              <c:f>BoltC!$E$60</c:f>
              <c:numCache/>
            </c:numRef>
          </c:yVal>
          <c:smooth val="0"/>
        </c:ser>
        <c:axId val="48941649"/>
        <c:axId val="4850594"/>
      </c:scatterChart>
      <c:valAx>
        <c:axId val="48941649"/>
        <c:scaling>
          <c:orientation val="minMax"/>
          <c:max val="11.25"/>
          <c:min val="0"/>
        </c:scaling>
        <c:axPos val="b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333333"/>
                </a:solidFill>
              </a:defRPr>
            </a:pPr>
          </a:p>
        </c:txPr>
        <c:crossAx val="4850594"/>
        <c:crossesAt val="0"/>
        <c:crossBetween val="midCat"/>
        <c:dispUnits/>
        <c:majorUnit val="2"/>
        <c:minorUnit val="1"/>
      </c:valAx>
      <c:valAx>
        <c:axId val="4850594"/>
        <c:scaling>
          <c:orientation val="minMax"/>
          <c:max val="11.25"/>
          <c:min val="0"/>
        </c:scaling>
        <c:axPos val="l"/>
        <c:delete val="0"/>
        <c:numFmt formatCode="0" sourceLinked="0"/>
        <c:majorTickMark val="in"/>
        <c:minorTickMark val="out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333333"/>
                </a:solidFill>
              </a:defRPr>
            </a:pPr>
          </a:p>
        </c:txPr>
        <c:crossAx val="48941649"/>
        <c:crossesAt val="0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>
        <a:srgbClr val="000080"/>
      </a:solidFill>
      <a:prstDash val="dashDot"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133350</xdr:rowOff>
    </xdr:from>
    <xdr:to>
      <xdr:col>7</xdr:col>
      <xdr:colOff>95250</xdr:colOff>
      <xdr:row>26</xdr:row>
      <xdr:rowOff>114300</xdr:rowOff>
    </xdr:to>
    <xdr:graphicFrame>
      <xdr:nvGraphicFramePr>
        <xdr:cNvPr id="1" name="DemChart"/>
        <xdr:cNvGraphicFramePr/>
      </xdr:nvGraphicFramePr>
      <xdr:xfrm>
        <a:off x="390525" y="1790700"/>
        <a:ext cx="2752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18</xdr:row>
      <xdr:rowOff>123825</xdr:rowOff>
    </xdr:from>
    <xdr:to>
      <xdr:col>11</xdr:col>
      <xdr:colOff>200025</xdr:colOff>
      <xdr:row>24</xdr:row>
      <xdr:rowOff>133350</xdr:rowOff>
    </xdr:to>
    <xdr:sp>
      <xdr:nvSpPr>
        <xdr:cNvPr id="2" name="AutoShape 151"/>
        <xdr:cNvSpPr>
          <a:spLocks/>
        </xdr:cNvSpPr>
      </xdr:nvSpPr>
      <xdr:spPr>
        <a:xfrm>
          <a:off x="3781425" y="3257550"/>
          <a:ext cx="1257300" cy="1000125"/>
        </a:xfrm>
        <a:custGeom>
          <a:pathLst>
            <a:path h="106" w="132">
              <a:moveTo>
                <a:pt x="0" y="0"/>
              </a:moveTo>
              <a:lnTo>
                <a:pt x="132" y="106"/>
              </a:lnTo>
            </a:path>
          </a:pathLst>
        </a:cu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152400</xdr:rowOff>
    </xdr:from>
    <xdr:to>
      <xdr:col>12</xdr:col>
      <xdr:colOff>152400</xdr:colOff>
      <xdr:row>13</xdr:row>
      <xdr:rowOff>95250</xdr:rowOff>
    </xdr:to>
    <xdr:sp>
      <xdr:nvSpPr>
        <xdr:cNvPr id="3" name="Oval 12"/>
        <xdr:cNvSpPr>
          <a:spLocks/>
        </xdr:cNvSpPr>
      </xdr:nvSpPr>
      <xdr:spPr>
        <a:xfrm>
          <a:off x="5324475" y="2295525"/>
          <a:ext cx="11430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0</xdr:rowOff>
    </xdr:from>
    <xdr:to>
      <xdr:col>12</xdr:col>
      <xdr:colOff>152400</xdr:colOff>
      <xdr:row>16</xdr:row>
      <xdr:rowOff>114300</xdr:rowOff>
    </xdr:to>
    <xdr:sp>
      <xdr:nvSpPr>
        <xdr:cNvPr id="4" name="Oval 13"/>
        <xdr:cNvSpPr>
          <a:spLocks/>
        </xdr:cNvSpPr>
      </xdr:nvSpPr>
      <xdr:spPr>
        <a:xfrm>
          <a:off x="5324475" y="2800350"/>
          <a:ext cx="114300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0</xdr:rowOff>
    </xdr:from>
    <xdr:to>
      <xdr:col>12</xdr:col>
      <xdr:colOff>152400</xdr:colOff>
      <xdr:row>19</xdr:row>
      <xdr:rowOff>114300</xdr:rowOff>
    </xdr:to>
    <xdr:sp>
      <xdr:nvSpPr>
        <xdr:cNvPr id="5" name="Oval 14"/>
        <xdr:cNvSpPr>
          <a:spLocks/>
        </xdr:cNvSpPr>
      </xdr:nvSpPr>
      <xdr:spPr>
        <a:xfrm>
          <a:off x="5324475" y="3295650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142875</xdr:rowOff>
    </xdr:from>
    <xdr:to>
      <xdr:col>12</xdr:col>
      <xdr:colOff>152400</xdr:colOff>
      <xdr:row>22</xdr:row>
      <xdr:rowOff>85725</xdr:rowOff>
    </xdr:to>
    <xdr:sp>
      <xdr:nvSpPr>
        <xdr:cNvPr id="6" name="Oval 15"/>
        <xdr:cNvSpPr>
          <a:spLocks/>
        </xdr:cNvSpPr>
      </xdr:nvSpPr>
      <xdr:spPr>
        <a:xfrm>
          <a:off x="5324475" y="3771900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57150</xdr:rowOff>
    </xdr:from>
    <xdr:to>
      <xdr:col>12</xdr:col>
      <xdr:colOff>200025</xdr:colOff>
      <xdr:row>19</xdr:row>
      <xdr:rowOff>57150</xdr:rowOff>
    </xdr:to>
    <xdr:sp>
      <xdr:nvSpPr>
        <xdr:cNvPr id="7" name="Line 18"/>
        <xdr:cNvSpPr>
          <a:spLocks/>
        </xdr:cNvSpPr>
      </xdr:nvSpPr>
      <xdr:spPr>
        <a:xfrm rot="5400000">
          <a:off x="5267325" y="33528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142875</xdr:rowOff>
    </xdr:from>
    <xdr:to>
      <xdr:col>14</xdr:col>
      <xdr:colOff>381000</xdr:colOff>
      <xdr:row>17</xdr:row>
      <xdr:rowOff>142875</xdr:rowOff>
    </xdr:to>
    <xdr:sp>
      <xdr:nvSpPr>
        <xdr:cNvPr id="8" name="Line 22"/>
        <xdr:cNvSpPr>
          <a:spLocks/>
        </xdr:cNvSpPr>
      </xdr:nvSpPr>
      <xdr:spPr>
        <a:xfrm>
          <a:off x="3657600" y="3105150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9</xdr:row>
      <xdr:rowOff>114300</xdr:rowOff>
    </xdr:from>
    <xdr:to>
      <xdr:col>12</xdr:col>
      <xdr:colOff>314325</xdr:colOff>
      <xdr:row>18</xdr:row>
      <xdr:rowOff>38100</xdr:rowOff>
    </xdr:to>
    <xdr:sp>
      <xdr:nvSpPr>
        <xdr:cNvPr id="9" name="Line 23"/>
        <xdr:cNvSpPr>
          <a:spLocks/>
        </xdr:cNvSpPr>
      </xdr:nvSpPr>
      <xdr:spPr>
        <a:xfrm rot="5400000">
          <a:off x="5600700" y="1771650"/>
          <a:ext cx="0" cy="1400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114300</xdr:rowOff>
    </xdr:from>
    <xdr:to>
      <xdr:col>14</xdr:col>
      <xdr:colOff>0</xdr:colOff>
      <xdr:row>18</xdr:row>
      <xdr:rowOff>152400</xdr:rowOff>
    </xdr:to>
    <xdr:sp>
      <xdr:nvSpPr>
        <xdr:cNvPr id="10" name="Line 24"/>
        <xdr:cNvSpPr>
          <a:spLocks/>
        </xdr:cNvSpPr>
      </xdr:nvSpPr>
      <xdr:spPr>
        <a:xfrm rot="5400000">
          <a:off x="6181725" y="1771650"/>
          <a:ext cx="0" cy="1514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381000</xdr:colOff>
      <xdr:row>17</xdr:row>
      <xdr:rowOff>152400</xdr:rowOff>
    </xdr:to>
    <xdr:sp>
      <xdr:nvSpPr>
        <xdr:cNvPr id="11" name="Line 25"/>
        <xdr:cNvSpPr>
          <a:spLocks/>
        </xdr:cNvSpPr>
      </xdr:nvSpPr>
      <xdr:spPr>
        <a:xfrm rot="5400000">
          <a:off x="6181725" y="2533650"/>
          <a:ext cx="38100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10</xdr:row>
      <xdr:rowOff>19050</xdr:rowOff>
    </xdr:from>
    <xdr:to>
      <xdr:col>14</xdr:col>
      <xdr:colOff>0</xdr:colOff>
      <xdr:row>10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5600700" y="1838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19050</xdr:rowOff>
    </xdr:from>
    <xdr:to>
      <xdr:col>12</xdr:col>
      <xdr:colOff>314325</xdr:colOff>
      <xdr:row>10</xdr:row>
      <xdr:rowOff>19050</xdr:rowOff>
    </xdr:to>
    <xdr:sp>
      <xdr:nvSpPr>
        <xdr:cNvPr id="13" name="Line 27"/>
        <xdr:cNvSpPr>
          <a:spLocks/>
        </xdr:cNvSpPr>
      </xdr:nvSpPr>
      <xdr:spPr>
        <a:xfrm>
          <a:off x="4124325" y="1838325"/>
          <a:ext cx="1476375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114300</xdr:rowOff>
    </xdr:from>
    <xdr:to>
      <xdr:col>9</xdr:col>
      <xdr:colOff>180975</xdr:colOff>
      <xdr:row>16</xdr:row>
      <xdr:rowOff>114300</xdr:rowOff>
    </xdr:to>
    <xdr:sp>
      <xdr:nvSpPr>
        <xdr:cNvPr id="14" name="Line 28"/>
        <xdr:cNvSpPr>
          <a:spLocks/>
        </xdr:cNvSpPr>
      </xdr:nvSpPr>
      <xdr:spPr>
        <a:xfrm rot="5400000">
          <a:off x="4124325" y="177165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95250</xdr:colOff>
      <xdr:row>9</xdr:row>
      <xdr:rowOff>0</xdr:rowOff>
    </xdr:from>
    <xdr:ext cx="85725" cy="161925"/>
    <xdr:sp>
      <xdr:nvSpPr>
        <xdr:cNvPr id="15" name="Rectangle 29"/>
        <xdr:cNvSpPr>
          <a:spLocks/>
        </xdr:cNvSpPr>
      </xdr:nvSpPr>
      <xdr:spPr>
        <a:xfrm>
          <a:off x="5829300" y="16573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oneCellAnchor>
    <xdr:from>
      <xdr:col>10</xdr:col>
      <xdr:colOff>323850</xdr:colOff>
      <xdr:row>8</xdr:row>
      <xdr:rowOff>123825</xdr:rowOff>
    </xdr:from>
    <xdr:ext cx="171450" cy="200025"/>
    <xdr:sp>
      <xdr:nvSpPr>
        <xdr:cNvPr id="16" name="Rectangle 30"/>
        <xdr:cNvSpPr>
          <a:spLocks/>
        </xdr:cNvSpPr>
      </xdr:nvSpPr>
      <xdr:spPr>
        <a:xfrm>
          <a:off x="4714875" y="1619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xL</a:t>
          </a:r>
          <a:r>
            <a:rPr lang="en-US" cap="none" sz="900" b="0" i="0" u="none" baseline="-25000">
              <a:solidFill>
                <a:srgbClr val="000000"/>
              </a:solidFill>
            </a:rPr>
            <a:t>o</a:t>
          </a:r>
        </a:p>
      </xdr:txBody>
    </xdr:sp>
    <xdr:clientData/>
  </xdr:oneCellAnchor>
  <xdr:oneCellAnchor>
    <xdr:from>
      <xdr:col>14</xdr:col>
      <xdr:colOff>371475</xdr:colOff>
      <xdr:row>13</xdr:row>
      <xdr:rowOff>66675</xdr:rowOff>
    </xdr:from>
    <xdr:ext cx="85725" cy="161925"/>
    <xdr:sp>
      <xdr:nvSpPr>
        <xdr:cNvPr id="17" name="Rectangle 31"/>
        <xdr:cNvSpPr>
          <a:spLocks/>
        </xdr:cNvSpPr>
      </xdr:nvSpPr>
      <xdr:spPr>
        <a:xfrm>
          <a:off x="6553200" y="2381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oneCellAnchor>
  <xdr:twoCellAnchor>
    <xdr:from>
      <xdr:col>9</xdr:col>
      <xdr:colOff>152400</xdr:colOff>
      <xdr:row>15</xdr:row>
      <xdr:rowOff>152400</xdr:rowOff>
    </xdr:from>
    <xdr:to>
      <xdr:col>9</xdr:col>
      <xdr:colOff>209550</xdr:colOff>
      <xdr:row>16</xdr:row>
      <xdr:rowOff>47625</xdr:rowOff>
    </xdr:to>
    <xdr:sp>
      <xdr:nvSpPr>
        <xdr:cNvPr id="18" name="Oval 32"/>
        <xdr:cNvSpPr>
          <a:spLocks/>
        </xdr:cNvSpPr>
      </xdr:nvSpPr>
      <xdr:spPr>
        <a:xfrm>
          <a:off x="4095750" y="2790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228600</xdr:colOff>
      <xdr:row>18</xdr:row>
      <xdr:rowOff>9525</xdr:rowOff>
    </xdr:from>
    <xdr:ext cx="161925" cy="161925"/>
    <xdr:sp>
      <xdr:nvSpPr>
        <xdr:cNvPr id="19" name="Rectangle 33"/>
        <xdr:cNvSpPr>
          <a:spLocks/>
        </xdr:cNvSpPr>
      </xdr:nvSpPr>
      <xdr:spPr>
        <a:xfrm>
          <a:off x="5514975" y="3143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CG</a:t>
          </a:r>
        </a:p>
      </xdr:txBody>
    </xdr:sp>
    <xdr:clientData/>
  </xdr:oneCellAnchor>
  <xdr:oneCellAnchor>
    <xdr:from>
      <xdr:col>9</xdr:col>
      <xdr:colOff>9525</xdr:colOff>
      <xdr:row>14</xdr:row>
      <xdr:rowOff>142875</xdr:rowOff>
    </xdr:from>
    <xdr:ext cx="123825" cy="161925"/>
    <xdr:sp>
      <xdr:nvSpPr>
        <xdr:cNvPr id="20" name="Rectangle 34"/>
        <xdr:cNvSpPr>
          <a:spLocks/>
        </xdr:cNvSpPr>
      </xdr:nvSpPr>
      <xdr:spPr>
        <a:xfrm>
          <a:off x="3952875" y="26193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IC</a:t>
          </a:r>
        </a:p>
      </xdr:txBody>
    </xdr:sp>
    <xdr:clientData/>
  </xdr:oneCellAnchor>
  <xdr:oneCellAnchor>
    <xdr:from>
      <xdr:col>9</xdr:col>
      <xdr:colOff>352425</xdr:colOff>
      <xdr:row>20</xdr:row>
      <xdr:rowOff>133350</xdr:rowOff>
    </xdr:from>
    <xdr:ext cx="133350" cy="200025"/>
    <xdr:sp>
      <xdr:nvSpPr>
        <xdr:cNvPr id="21" name="Rectangle 47"/>
        <xdr:cNvSpPr>
          <a:spLocks/>
        </xdr:cNvSpPr>
      </xdr:nvSpPr>
      <xdr:spPr>
        <a:xfrm>
          <a:off x="4295775" y="3590925"/>
          <a:ext cx="133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rL</a:t>
          </a:r>
          <a:r>
            <a:rPr lang="en-US" cap="none" sz="900" b="0" i="0" u="none" baseline="-2500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11</xdr:col>
      <xdr:colOff>409575</xdr:colOff>
      <xdr:row>22</xdr:row>
      <xdr:rowOff>28575</xdr:rowOff>
    </xdr:from>
    <xdr:to>
      <xdr:col>12</xdr:col>
      <xdr:colOff>95250</xdr:colOff>
      <xdr:row>23</xdr:row>
      <xdr:rowOff>38100</xdr:rowOff>
    </xdr:to>
    <xdr:sp>
      <xdr:nvSpPr>
        <xdr:cNvPr id="22" name="Line 48"/>
        <xdr:cNvSpPr>
          <a:spLocks/>
        </xdr:cNvSpPr>
      </xdr:nvSpPr>
      <xdr:spPr>
        <a:xfrm>
          <a:off x="5248275" y="3829050"/>
          <a:ext cx="133350" cy="171450"/>
        </a:xfrm>
        <a:custGeom>
          <a:pathLst>
            <a:path h="18" w="14">
              <a:moveTo>
                <a:pt x="14" y="0"/>
              </a:moveTo>
              <a:lnTo>
                <a:pt x="0" y="18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17</xdr:row>
      <xdr:rowOff>114300</xdr:rowOff>
    </xdr:from>
    <xdr:to>
      <xdr:col>12</xdr:col>
      <xdr:colOff>342900</xdr:colOff>
      <xdr:row>18</xdr:row>
      <xdr:rowOff>0</xdr:rowOff>
    </xdr:to>
    <xdr:sp>
      <xdr:nvSpPr>
        <xdr:cNvPr id="23" name="Oval 64"/>
        <xdr:cNvSpPr>
          <a:spLocks/>
        </xdr:cNvSpPr>
      </xdr:nvSpPr>
      <xdr:spPr>
        <a:xfrm>
          <a:off x="5572125" y="3076575"/>
          <a:ext cx="57150" cy="5715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19050</xdr:rowOff>
    </xdr:from>
    <xdr:to>
      <xdr:col>9</xdr:col>
      <xdr:colOff>180975</xdr:colOff>
      <xdr:row>16</xdr:row>
      <xdr:rowOff>19050</xdr:rowOff>
    </xdr:to>
    <xdr:sp>
      <xdr:nvSpPr>
        <xdr:cNvPr id="24" name="Line 22"/>
        <xdr:cNvSpPr>
          <a:spLocks/>
        </xdr:cNvSpPr>
      </xdr:nvSpPr>
      <xdr:spPr>
        <a:xfrm>
          <a:off x="3409950" y="281940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19050</xdr:rowOff>
    </xdr:from>
    <xdr:to>
      <xdr:col>8</xdr:col>
      <xdr:colOff>219075</xdr:colOff>
      <xdr:row>17</xdr:row>
      <xdr:rowOff>142875</xdr:rowOff>
    </xdr:to>
    <xdr:sp>
      <xdr:nvSpPr>
        <xdr:cNvPr id="25" name="Line 93"/>
        <xdr:cNvSpPr>
          <a:spLocks/>
        </xdr:cNvSpPr>
      </xdr:nvSpPr>
      <xdr:spPr>
        <a:xfrm>
          <a:off x="3714750" y="281940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</xdr:colOff>
      <xdr:row>16</xdr:row>
      <xdr:rowOff>76200</xdr:rowOff>
    </xdr:from>
    <xdr:ext cx="200025" cy="171450"/>
    <xdr:sp>
      <xdr:nvSpPr>
        <xdr:cNvPr id="26" name="Rectangle 30"/>
        <xdr:cNvSpPr>
          <a:spLocks/>
        </xdr:cNvSpPr>
      </xdr:nvSpPr>
      <xdr:spPr>
        <a:xfrm>
          <a:off x="3505200" y="28765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vert="vert27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yL</a:t>
          </a:r>
          <a:r>
            <a:rPr lang="en-US" cap="none" sz="900" b="0" i="0" u="none" baseline="-25000">
              <a:solidFill>
                <a:srgbClr val="000000"/>
              </a:solidFill>
            </a:rPr>
            <a:t>o</a:t>
          </a:r>
        </a:p>
      </xdr:txBody>
    </xdr:sp>
    <xdr:clientData/>
  </xdr:oneCellAnchor>
  <xdr:twoCellAnchor>
    <xdr:from>
      <xdr:col>14</xdr:col>
      <xdr:colOff>0</xdr:colOff>
      <xdr:row>14</xdr:row>
      <xdr:rowOff>85725</xdr:rowOff>
    </xdr:from>
    <xdr:to>
      <xdr:col>14</xdr:col>
      <xdr:colOff>295275</xdr:colOff>
      <xdr:row>17</xdr:row>
      <xdr:rowOff>152400</xdr:rowOff>
    </xdr:to>
    <xdr:sp>
      <xdr:nvSpPr>
        <xdr:cNvPr id="27" name="Arc 97"/>
        <xdr:cNvSpPr>
          <a:spLocks/>
        </xdr:cNvSpPr>
      </xdr:nvSpPr>
      <xdr:spPr>
        <a:xfrm>
          <a:off x="6181725" y="2562225"/>
          <a:ext cx="295275" cy="552450"/>
        </a:xfrm>
        <a:prstGeom prst="arc">
          <a:avLst>
            <a:gd name="adj" fmla="val -16960064"/>
          </a:avLst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123825</xdr:colOff>
      <xdr:row>13</xdr:row>
      <xdr:rowOff>95250</xdr:rowOff>
    </xdr:from>
    <xdr:ext cx="104775" cy="161925"/>
    <xdr:sp>
      <xdr:nvSpPr>
        <xdr:cNvPr id="28" name="Rectangle 59"/>
        <xdr:cNvSpPr>
          <a:spLocks/>
        </xdr:cNvSpPr>
      </xdr:nvSpPr>
      <xdr:spPr>
        <a:xfrm>
          <a:off x="6305550" y="2409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oneCellAnchor>
  <xdr:twoCellAnchor>
    <xdr:from>
      <xdr:col>12</xdr:col>
      <xdr:colOff>95250</xdr:colOff>
      <xdr:row>12</xdr:row>
      <xdr:rowOff>95250</xdr:rowOff>
    </xdr:from>
    <xdr:to>
      <xdr:col>12</xdr:col>
      <xdr:colOff>95250</xdr:colOff>
      <xdr:row>23</xdr:row>
      <xdr:rowOff>19050</xdr:rowOff>
    </xdr:to>
    <xdr:sp>
      <xdr:nvSpPr>
        <xdr:cNvPr id="29" name="Line 109"/>
        <xdr:cNvSpPr>
          <a:spLocks/>
        </xdr:cNvSpPr>
      </xdr:nvSpPr>
      <xdr:spPr>
        <a:xfrm>
          <a:off x="5381625" y="2238375"/>
          <a:ext cx="0" cy="1743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12</xdr:row>
      <xdr:rowOff>95250</xdr:rowOff>
    </xdr:from>
    <xdr:to>
      <xdr:col>13</xdr:col>
      <xdr:colOff>85725</xdr:colOff>
      <xdr:row>23</xdr:row>
      <xdr:rowOff>19050</xdr:rowOff>
    </xdr:to>
    <xdr:sp>
      <xdr:nvSpPr>
        <xdr:cNvPr id="30" name="Line 110"/>
        <xdr:cNvSpPr>
          <a:spLocks/>
        </xdr:cNvSpPr>
      </xdr:nvSpPr>
      <xdr:spPr>
        <a:xfrm>
          <a:off x="5819775" y="2238375"/>
          <a:ext cx="0" cy="1743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152400</xdr:rowOff>
    </xdr:from>
    <xdr:to>
      <xdr:col>13</xdr:col>
      <xdr:colOff>142875</xdr:colOff>
      <xdr:row>13</xdr:row>
      <xdr:rowOff>95250</xdr:rowOff>
    </xdr:to>
    <xdr:sp>
      <xdr:nvSpPr>
        <xdr:cNvPr id="31" name="Oval 12"/>
        <xdr:cNvSpPr>
          <a:spLocks/>
        </xdr:cNvSpPr>
      </xdr:nvSpPr>
      <xdr:spPr>
        <a:xfrm>
          <a:off x="5762625" y="2295525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0</xdr:rowOff>
    </xdr:from>
    <xdr:to>
      <xdr:col>13</xdr:col>
      <xdr:colOff>142875</xdr:colOff>
      <xdr:row>16</xdr:row>
      <xdr:rowOff>114300</xdr:rowOff>
    </xdr:to>
    <xdr:sp>
      <xdr:nvSpPr>
        <xdr:cNvPr id="32" name="Oval 13"/>
        <xdr:cNvSpPr>
          <a:spLocks/>
        </xdr:cNvSpPr>
      </xdr:nvSpPr>
      <xdr:spPr>
        <a:xfrm>
          <a:off x="5762625" y="2800350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0</xdr:rowOff>
    </xdr:from>
    <xdr:to>
      <xdr:col>13</xdr:col>
      <xdr:colOff>142875</xdr:colOff>
      <xdr:row>19</xdr:row>
      <xdr:rowOff>114300</xdr:rowOff>
    </xdr:to>
    <xdr:sp>
      <xdr:nvSpPr>
        <xdr:cNvPr id="33" name="Oval 14"/>
        <xdr:cNvSpPr>
          <a:spLocks/>
        </xdr:cNvSpPr>
      </xdr:nvSpPr>
      <xdr:spPr>
        <a:xfrm>
          <a:off x="5762625" y="3295650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142875</xdr:rowOff>
    </xdr:from>
    <xdr:to>
      <xdr:col>13</xdr:col>
      <xdr:colOff>142875</xdr:colOff>
      <xdr:row>22</xdr:row>
      <xdr:rowOff>85725</xdr:rowOff>
    </xdr:to>
    <xdr:sp>
      <xdr:nvSpPr>
        <xdr:cNvPr id="34" name="Oval 15"/>
        <xdr:cNvSpPr>
          <a:spLocks/>
        </xdr:cNvSpPr>
      </xdr:nvSpPr>
      <xdr:spPr>
        <a:xfrm>
          <a:off x="5762625" y="3771900"/>
          <a:ext cx="114300" cy="11430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19</xdr:row>
      <xdr:rowOff>57150</xdr:rowOff>
    </xdr:from>
    <xdr:to>
      <xdr:col>13</xdr:col>
      <xdr:colOff>190500</xdr:colOff>
      <xdr:row>19</xdr:row>
      <xdr:rowOff>57150</xdr:rowOff>
    </xdr:to>
    <xdr:sp>
      <xdr:nvSpPr>
        <xdr:cNvPr id="35" name="Line 18"/>
        <xdr:cNvSpPr>
          <a:spLocks/>
        </xdr:cNvSpPr>
      </xdr:nvSpPr>
      <xdr:spPr>
        <a:xfrm rot="5400000">
          <a:off x="5705475" y="33528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22</xdr:row>
      <xdr:rowOff>28575</xdr:rowOff>
    </xdr:from>
    <xdr:to>
      <xdr:col>12</xdr:col>
      <xdr:colOff>200025</xdr:colOff>
      <xdr:row>22</xdr:row>
      <xdr:rowOff>28575</xdr:rowOff>
    </xdr:to>
    <xdr:sp>
      <xdr:nvSpPr>
        <xdr:cNvPr id="36" name="Line 18"/>
        <xdr:cNvSpPr>
          <a:spLocks/>
        </xdr:cNvSpPr>
      </xdr:nvSpPr>
      <xdr:spPr>
        <a:xfrm rot="5400000">
          <a:off x="5267325" y="382905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22</xdr:row>
      <xdr:rowOff>28575</xdr:rowOff>
    </xdr:from>
    <xdr:to>
      <xdr:col>13</xdr:col>
      <xdr:colOff>190500</xdr:colOff>
      <xdr:row>22</xdr:row>
      <xdr:rowOff>28575</xdr:rowOff>
    </xdr:to>
    <xdr:sp>
      <xdr:nvSpPr>
        <xdr:cNvPr id="37" name="Line 18"/>
        <xdr:cNvSpPr>
          <a:spLocks/>
        </xdr:cNvSpPr>
      </xdr:nvSpPr>
      <xdr:spPr>
        <a:xfrm rot="5400000">
          <a:off x="5705475" y="382905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16</xdr:row>
      <xdr:rowOff>57150</xdr:rowOff>
    </xdr:from>
    <xdr:to>
      <xdr:col>12</xdr:col>
      <xdr:colOff>200025</xdr:colOff>
      <xdr:row>16</xdr:row>
      <xdr:rowOff>57150</xdr:rowOff>
    </xdr:to>
    <xdr:sp>
      <xdr:nvSpPr>
        <xdr:cNvPr id="38" name="Line 18"/>
        <xdr:cNvSpPr>
          <a:spLocks/>
        </xdr:cNvSpPr>
      </xdr:nvSpPr>
      <xdr:spPr>
        <a:xfrm rot="5400000">
          <a:off x="5267325" y="28575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16</xdr:row>
      <xdr:rowOff>57150</xdr:rowOff>
    </xdr:from>
    <xdr:to>
      <xdr:col>13</xdr:col>
      <xdr:colOff>190500</xdr:colOff>
      <xdr:row>16</xdr:row>
      <xdr:rowOff>57150</xdr:rowOff>
    </xdr:to>
    <xdr:sp>
      <xdr:nvSpPr>
        <xdr:cNvPr id="39" name="Line 18"/>
        <xdr:cNvSpPr>
          <a:spLocks/>
        </xdr:cNvSpPr>
      </xdr:nvSpPr>
      <xdr:spPr>
        <a:xfrm rot="5400000">
          <a:off x="5705475" y="28575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13</xdr:row>
      <xdr:rowOff>38100</xdr:rowOff>
    </xdr:from>
    <xdr:to>
      <xdr:col>12</xdr:col>
      <xdr:colOff>209550</xdr:colOff>
      <xdr:row>13</xdr:row>
      <xdr:rowOff>38100</xdr:rowOff>
    </xdr:to>
    <xdr:sp>
      <xdr:nvSpPr>
        <xdr:cNvPr id="40" name="Line 18"/>
        <xdr:cNvSpPr>
          <a:spLocks/>
        </xdr:cNvSpPr>
      </xdr:nvSpPr>
      <xdr:spPr>
        <a:xfrm rot="5400000">
          <a:off x="5276850" y="23526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13</xdr:row>
      <xdr:rowOff>38100</xdr:rowOff>
    </xdr:from>
    <xdr:to>
      <xdr:col>13</xdr:col>
      <xdr:colOff>200025</xdr:colOff>
      <xdr:row>13</xdr:row>
      <xdr:rowOff>38100</xdr:rowOff>
    </xdr:to>
    <xdr:sp>
      <xdr:nvSpPr>
        <xdr:cNvPr id="41" name="Line 18"/>
        <xdr:cNvSpPr>
          <a:spLocks/>
        </xdr:cNvSpPr>
      </xdr:nvSpPr>
      <xdr:spPr>
        <a:xfrm rot="5400000">
          <a:off x="5715000" y="23526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12</xdr:col>
      <xdr:colOff>95250</xdr:colOff>
      <xdr:row>16</xdr:row>
      <xdr:rowOff>19050</xdr:rowOff>
    </xdr:to>
    <xdr:sp>
      <xdr:nvSpPr>
        <xdr:cNvPr id="42" name="AutoShape 127"/>
        <xdr:cNvSpPr>
          <a:spLocks/>
        </xdr:cNvSpPr>
      </xdr:nvSpPr>
      <xdr:spPr>
        <a:xfrm>
          <a:off x="4124325" y="2352675"/>
          <a:ext cx="1257300" cy="466725"/>
        </a:xfrm>
        <a:custGeom>
          <a:pathLst>
            <a:path h="49" w="132">
              <a:moveTo>
                <a:pt x="0" y="49"/>
              </a:moveTo>
              <a:lnTo>
                <a:pt x="132" y="0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13</xdr:col>
      <xdr:colOff>85725</xdr:colOff>
      <xdr:row>16</xdr:row>
      <xdr:rowOff>19050</xdr:rowOff>
    </xdr:to>
    <xdr:sp>
      <xdr:nvSpPr>
        <xdr:cNvPr id="43" name="AutoShape 128"/>
        <xdr:cNvSpPr>
          <a:spLocks/>
        </xdr:cNvSpPr>
      </xdr:nvSpPr>
      <xdr:spPr>
        <a:xfrm>
          <a:off x="4124325" y="2352675"/>
          <a:ext cx="1695450" cy="466725"/>
        </a:xfrm>
        <a:custGeom>
          <a:pathLst>
            <a:path h="49" w="178">
              <a:moveTo>
                <a:pt x="0" y="49"/>
              </a:moveTo>
              <a:lnTo>
                <a:pt x="178" y="0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95250</xdr:colOff>
      <xdr:row>16</xdr:row>
      <xdr:rowOff>57150</xdr:rowOff>
    </xdr:to>
    <xdr:sp>
      <xdr:nvSpPr>
        <xdr:cNvPr id="44" name="AutoShape 129"/>
        <xdr:cNvSpPr>
          <a:spLocks/>
        </xdr:cNvSpPr>
      </xdr:nvSpPr>
      <xdr:spPr>
        <a:xfrm>
          <a:off x="4124325" y="2819400"/>
          <a:ext cx="1257300" cy="38100"/>
        </a:xfrm>
        <a:custGeom>
          <a:pathLst>
            <a:path h="4" w="132">
              <a:moveTo>
                <a:pt x="0" y="0"/>
              </a:moveTo>
              <a:lnTo>
                <a:pt x="132" y="4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13</xdr:col>
      <xdr:colOff>85725</xdr:colOff>
      <xdr:row>16</xdr:row>
      <xdr:rowOff>57150</xdr:rowOff>
    </xdr:to>
    <xdr:sp>
      <xdr:nvSpPr>
        <xdr:cNvPr id="45" name="AutoShape 131"/>
        <xdr:cNvSpPr>
          <a:spLocks/>
        </xdr:cNvSpPr>
      </xdr:nvSpPr>
      <xdr:spPr>
        <a:xfrm>
          <a:off x="4124325" y="2819400"/>
          <a:ext cx="1695450" cy="38100"/>
        </a:xfrm>
        <a:custGeom>
          <a:pathLst>
            <a:path h="4" w="178">
              <a:moveTo>
                <a:pt x="0" y="0"/>
              </a:moveTo>
              <a:lnTo>
                <a:pt x="178" y="4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95250</xdr:colOff>
      <xdr:row>19</xdr:row>
      <xdr:rowOff>57150</xdr:rowOff>
    </xdr:to>
    <xdr:sp>
      <xdr:nvSpPr>
        <xdr:cNvPr id="46" name="AutoShape 132"/>
        <xdr:cNvSpPr>
          <a:spLocks/>
        </xdr:cNvSpPr>
      </xdr:nvSpPr>
      <xdr:spPr>
        <a:xfrm>
          <a:off x="4124325" y="2819400"/>
          <a:ext cx="1257300" cy="533400"/>
        </a:xfrm>
        <a:custGeom>
          <a:pathLst>
            <a:path h="55" w="132">
              <a:moveTo>
                <a:pt x="0" y="0"/>
              </a:moveTo>
              <a:lnTo>
                <a:pt x="132" y="55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13</xdr:col>
      <xdr:colOff>85725</xdr:colOff>
      <xdr:row>19</xdr:row>
      <xdr:rowOff>57150</xdr:rowOff>
    </xdr:to>
    <xdr:sp>
      <xdr:nvSpPr>
        <xdr:cNvPr id="47" name="AutoShape 133"/>
        <xdr:cNvSpPr>
          <a:spLocks/>
        </xdr:cNvSpPr>
      </xdr:nvSpPr>
      <xdr:spPr>
        <a:xfrm>
          <a:off x="4124325" y="2819400"/>
          <a:ext cx="1695450" cy="533400"/>
        </a:xfrm>
        <a:custGeom>
          <a:pathLst>
            <a:path h="55" w="178">
              <a:moveTo>
                <a:pt x="0" y="0"/>
              </a:moveTo>
              <a:lnTo>
                <a:pt x="178" y="55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95250</xdr:colOff>
      <xdr:row>22</xdr:row>
      <xdr:rowOff>28575</xdr:rowOff>
    </xdr:to>
    <xdr:sp>
      <xdr:nvSpPr>
        <xdr:cNvPr id="48" name="AutoShape 134"/>
        <xdr:cNvSpPr>
          <a:spLocks/>
        </xdr:cNvSpPr>
      </xdr:nvSpPr>
      <xdr:spPr>
        <a:xfrm>
          <a:off x="4124325" y="2819400"/>
          <a:ext cx="1257300" cy="1009650"/>
        </a:xfrm>
        <a:custGeom>
          <a:pathLst>
            <a:path h="106" w="132">
              <a:moveTo>
                <a:pt x="0" y="0"/>
              </a:moveTo>
              <a:lnTo>
                <a:pt x="132" y="106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13</xdr:col>
      <xdr:colOff>85725</xdr:colOff>
      <xdr:row>22</xdr:row>
      <xdr:rowOff>28575</xdr:rowOff>
    </xdr:to>
    <xdr:sp>
      <xdr:nvSpPr>
        <xdr:cNvPr id="49" name="AutoShape 135"/>
        <xdr:cNvSpPr>
          <a:spLocks/>
        </xdr:cNvSpPr>
      </xdr:nvSpPr>
      <xdr:spPr>
        <a:xfrm>
          <a:off x="4124325" y="2819400"/>
          <a:ext cx="1695450" cy="1009650"/>
        </a:xfrm>
        <a:custGeom>
          <a:pathLst>
            <a:path h="106" w="178">
              <a:moveTo>
                <a:pt x="0" y="0"/>
              </a:moveTo>
              <a:lnTo>
                <a:pt x="178" y="106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22</xdr:row>
      <xdr:rowOff>28575</xdr:rowOff>
    </xdr:from>
    <xdr:to>
      <xdr:col>13</xdr:col>
      <xdr:colOff>85725</xdr:colOff>
      <xdr:row>23</xdr:row>
      <xdr:rowOff>47625</xdr:rowOff>
    </xdr:to>
    <xdr:sp>
      <xdr:nvSpPr>
        <xdr:cNvPr id="50" name="Line 48"/>
        <xdr:cNvSpPr>
          <a:spLocks/>
        </xdr:cNvSpPr>
      </xdr:nvSpPr>
      <xdr:spPr>
        <a:xfrm>
          <a:off x="5715000" y="3829050"/>
          <a:ext cx="104775" cy="180975"/>
        </a:xfrm>
        <a:custGeom>
          <a:pathLst>
            <a:path h="19" w="11">
              <a:moveTo>
                <a:pt x="11" y="0"/>
              </a:moveTo>
              <a:lnTo>
                <a:pt x="0" y="19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57150</xdr:rowOff>
    </xdr:from>
    <xdr:to>
      <xdr:col>12</xdr:col>
      <xdr:colOff>95250</xdr:colOff>
      <xdr:row>20</xdr:row>
      <xdr:rowOff>85725</xdr:rowOff>
    </xdr:to>
    <xdr:sp>
      <xdr:nvSpPr>
        <xdr:cNvPr id="51" name="Line 48"/>
        <xdr:cNvSpPr>
          <a:spLocks/>
        </xdr:cNvSpPr>
      </xdr:nvSpPr>
      <xdr:spPr>
        <a:xfrm>
          <a:off x="5295900" y="3352800"/>
          <a:ext cx="85725" cy="190500"/>
        </a:xfrm>
        <a:custGeom>
          <a:pathLst>
            <a:path h="21" w="9">
              <a:moveTo>
                <a:pt x="9" y="0"/>
              </a:moveTo>
              <a:lnTo>
                <a:pt x="0" y="21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57150</xdr:rowOff>
    </xdr:from>
    <xdr:to>
      <xdr:col>13</xdr:col>
      <xdr:colOff>85725</xdr:colOff>
      <xdr:row>20</xdr:row>
      <xdr:rowOff>104775</xdr:rowOff>
    </xdr:to>
    <xdr:sp>
      <xdr:nvSpPr>
        <xdr:cNvPr id="52" name="Line 48"/>
        <xdr:cNvSpPr>
          <a:spLocks/>
        </xdr:cNvSpPr>
      </xdr:nvSpPr>
      <xdr:spPr>
        <a:xfrm>
          <a:off x="5753100" y="3352800"/>
          <a:ext cx="66675" cy="209550"/>
        </a:xfrm>
        <a:custGeom>
          <a:pathLst>
            <a:path h="23" w="7">
              <a:moveTo>
                <a:pt x="7" y="0"/>
              </a:moveTo>
              <a:lnTo>
                <a:pt x="0" y="23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13</xdr:row>
      <xdr:rowOff>38100</xdr:rowOff>
    </xdr:from>
    <xdr:to>
      <xdr:col>13</xdr:col>
      <xdr:colOff>142875</xdr:colOff>
      <xdr:row>14</xdr:row>
      <xdr:rowOff>95250</xdr:rowOff>
    </xdr:to>
    <xdr:sp>
      <xdr:nvSpPr>
        <xdr:cNvPr id="53" name="Line 48"/>
        <xdr:cNvSpPr>
          <a:spLocks/>
        </xdr:cNvSpPr>
      </xdr:nvSpPr>
      <xdr:spPr>
        <a:xfrm>
          <a:off x="5819775" y="2352675"/>
          <a:ext cx="57150" cy="219075"/>
        </a:xfrm>
        <a:custGeom>
          <a:pathLst>
            <a:path h="23" w="6">
              <a:moveTo>
                <a:pt x="0" y="0"/>
              </a:moveTo>
              <a:lnTo>
                <a:pt x="6" y="23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38100</xdr:rowOff>
    </xdr:from>
    <xdr:to>
      <xdr:col>12</xdr:col>
      <xdr:colOff>171450</xdr:colOff>
      <xdr:row>14</xdr:row>
      <xdr:rowOff>85725</xdr:rowOff>
    </xdr:to>
    <xdr:sp>
      <xdr:nvSpPr>
        <xdr:cNvPr id="54" name="Line 48"/>
        <xdr:cNvSpPr>
          <a:spLocks/>
        </xdr:cNvSpPr>
      </xdr:nvSpPr>
      <xdr:spPr>
        <a:xfrm>
          <a:off x="5381625" y="2352675"/>
          <a:ext cx="76200" cy="209550"/>
        </a:xfrm>
        <a:custGeom>
          <a:pathLst>
            <a:path h="22" w="8">
              <a:moveTo>
                <a:pt x="0" y="0"/>
              </a:moveTo>
              <a:lnTo>
                <a:pt x="8" y="22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16</xdr:row>
      <xdr:rowOff>57150</xdr:rowOff>
    </xdr:from>
    <xdr:to>
      <xdr:col>13</xdr:col>
      <xdr:colOff>95250</xdr:colOff>
      <xdr:row>17</xdr:row>
      <xdr:rowOff>104775</xdr:rowOff>
    </xdr:to>
    <xdr:sp>
      <xdr:nvSpPr>
        <xdr:cNvPr id="55" name="Line 48"/>
        <xdr:cNvSpPr>
          <a:spLocks/>
        </xdr:cNvSpPr>
      </xdr:nvSpPr>
      <xdr:spPr>
        <a:xfrm>
          <a:off x="5819775" y="2857500"/>
          <a:ext cx="9525" cy="209550"/>
        </a:xfrm>
        <a:custGeom>
          <a:pathLst>
            <a:path h="21" w="1">
              <a:moveTo>
                <a:pt x="0" y="0"/>
              </a:moveTo>
              <a:lnTo>
                <a:pt x="0" y="21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16</xdr:row>
      <xdr:rowOff>57150</xdr:rowOff>
    </xdr:from>
    <xdr:to>
      <xdr:col>12</xdr:col>
      <xdr:colOff>95250</xdr:colOff>
      <xdr:row>17</xdr:row>
      <xdr:rowOff>114300</xdr:rowOff>
    </xdr:to>
    <xdr:sp>
      <xdr:nvSpPr>
        <xdr:cNvPr id="56" name="Line 48"/>
        <xdr:cNvSpPr>
          <a:spLocks/>
        </xdr:cNvSpPr>
      </xdr:nvSpPr>
      <xdr:spPr>
        <a:xfrm>
          <a:off x="5372100" y="2857500"/>
          <a:ext cx="9525" cy="219075"/>
        </a:xfrm>
        <a:custGeom>
          <a:pathLst>
            <a:path h="22" w="1">
              <a:moveTo>
                <a:pt x="1" y="0"/>
              </a:moveTo>
              <a:lnTo>
                <a:pt x="0" y="22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9525</xdr:rowOff>
    </xdr:from>
    <xdr:to>
      <xdr:col>9</xdr:col>
      <xdr:colOff>190500</xdr:colOff>
      <xdr:row>19</xdr:row>
      <xdr:rowOff>9525</xdr:rowOff>
    </xdr:to>
    <xdr:sp>
      <xdr:nvSpPr>
        <xdr:cNvPr id="57" name="Line 155"/>
        <xdr:cNvSpPr>
          <a:spLocks/>
        </xdr:cNvSpPr>
      </xdr:nvSpPr>
      <xdr:spPr>
        <a:xfrm flipV="1">
          <a:off x="3743325" y="280987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19050</xdr:rowOff>
    </xdr:from>
    <xdr:to>
      <xdr:col>12</xdr:col>
      <xdr:colOff>104775</xdr:colOff>
      <xdr:row>25</xdr:row>
      <xdr:rowOff>19050</xdr:rowOff>
    </xdr:to>
    <xdr:sp>
      <xdr:nvSpPr>
        <xdr:cNvPr id="58" name="Line 156"/>
        <xdr:cNvSpPr>
          <a:spLocks/>
        </xdr:cNvSpPr>
      </xdr:nvSpPr>
      <xdr:spPr>
        <a:xfrm flipV="1">
          <a:off x="5000625" y="3819525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76200</xdr:rowOff>
    </xdr:from>
    <xdr:to>
      <xdr:col>9</xdr:col>
      <xdr:colOff>180975</xdr:colOff>
      <xdr:row>26</xdr:row>
      <xdr:rowOff>66675</xdr:rowOff>
    </xdr:to>
    <xdr:sp>
      <xdr:nvSpPr>
        <xdr:cNvPr id="59" name="Line 157"/>
        <xdr:cNvSpPr>
          <a:spLocks/>
        </xdr:cNvSpPr>
      </xdr:nvSpPr>
      <xdr:spPr>
        <a:xfrm>
          <a:off x="4124325" y="2876550"/>
          <a:ext cx="0" cy="1638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23</xdr:row>
      <xdr:rowOff>47625</xdr:rowOff>
    </xdr:from>
    <xdr:to>
      <xdr:col>12</xdr:col>
      <xdr:colOff>95250</xdr:colOff>
      <xdr:row>26</xdr:row>
      <xdr:rowOff>76200</xdr:rowOff>
    </xdr:to>
    <xdr:sp>
      <xdr:nvSpPr>
        <xdr:cNvPr id="60" name="Line 158"/>
        <xdr:cNvSpPr>
          <a:spLocks/>
        </xdr:cNvSpPr>
      </xdr:nvSpPr>
      <xdr:spPr>
        <a:xfrm>
          <a:off x="5381625" y="40100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9525</xdr:rowOff>
    </xdr:from>
    <xdr:to>
      <xdr:col>12</xdr:col>
      <xdr:colOff>95250</xdr:colOff>
      <xdr:row>26</xdr:row>
      <xdr:rowOff>9525</xdr:rowOff>
    </xdr:to>
    <xdr:sp>
      <xdr:nvSpPr>
        <xdr:cNvPr id="61" name="Line 159"/>
        <xdr:cNvSpPr>
          <a:spLocks/>
        </xdr:cNvSpPr>
      </xdr:nvSpPr>
      <xdr:spPr>
        <a:xfrm>
          <a:off x="4124325" y="4457700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22</xdr:row>
      <xdr:rowOff>152400</xdr:rowOff>
    </xdr:from>
    <xdr:to>
      <xdr:col>11</xdr:col>
      <xdr:colOff>400050</xdr:colOff>
      <xdr:row>24</xdr:row>
      <xdr:rowOff>0</xdr:rowOff>
    </xdr:to>
    <xdr:sp>
      <xdr:nvSpPr>
        <xdr:cNvPr id="62" name="Rectangle 57"/>
        <xdr:cNvSpPr>
          <a:spLocks/>
        </xdr:cNvSpPr>
      </xdr:nvSpPr>
      <xdr:spPr>
        <a:xfrm>
          <a:off x="5114925" y="3952875"/>
          <a:ext cx="123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</a:t>
          </a:r>
          <a:r>
            <a:rPr lang="en-US" cap="none" sz="900" b="0" i="0" u="none" baseline="-25000">
              <a:solidFill>
                <a:srgbClr val="000000"/>
              </a:solidFill>
            </a:rPr>
            <a:t>i</a:t>
          </a:r>
        </a:p>
      </xdr:txBody>
    </xdr:sp>
    <xdr:clientData/>
  </xdr:twoCellAnchor>
  <xdr:oneCellAnchor>
    <xdr:from>
      <xdr:col>10</xdr:col>
      <xdr:colOff>285750</xdr:colOff>
      <xdr:row>24</xdr:row>
      <xdr:rowOff>114300</xdr:rowOff>
    </xdr:from>
    <xdr:ext cx="152400" cy="200025"/>
    <xdr:sp>
      <xdr:nvSpPr>
        <xdr:cNvPr id="63" name="Rectangle 47"/>
        <xdr:cNvSpPr>
          <a:spLocks/>
        </xdr:cNvSpPr>
      </xdr:nvSpPr>
      <xdr:spPr>
        <a:xfrm>
          <a:off x="4676775" y="42386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xL</a:t>
          </a:r>
          <a:r>
            <a:rPr lang="en-US" cap="none" sz="900" b="0" i="0" u="none" baseline="-2500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7</xdr:col>
      <xdr:colOff>419100</xdr:colOff>
      <xdr:row>16</xdr:row>
      <xdr:rowOff>19050</xdr:rowOff>
    </xdr:from>
    <xdr:to>
      <xdr:col>7</xdr:col>
      <xdr:colOff>419100</xdr:colOff>
      <xdr:row>22</xdr:row>
      <xdr:rowOff>28575</xdr:rowOff>
    </xdr:to>
    <xdr:sp>
      <xdr:nvSpPr>
        <xdr:cNvPr id="64" name="Line 162"/>
        <xdr:cNvSpPr>
          <a:spLocks/>
        </xdr:cNvSpPr>
      </xdr:nvSpPr>
      <xdr:spPr>
        <a:xfrm>
          <a:off x="3467100" y="2819400"/>
          <a:ext cx="0" cy="100965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190500</xdr:colOff>
      <xdr:row>18</xdr:row>
      <xdr:rowOff>123825</xdr:rowOff>
    </xdr:from>
    <xdr:ext cx="200025" cy="152400"/>
    <xdr:sp>
      <xdr:nvSpPr>
        <xdr:cNvPr id="65" name="Rectangle 47"/>
        <xdr:cNvSpPr>
          <a:spLocks/>
        </xdr:cNvSpPr>
      </xdr:nvSpPr>
      <xdr:spPr>
        <a:xfrm>
          <a:off x="3238500" y="3257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vert="vert27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yL</a:t>
          </a:r>
          <a:r>
            <a:rPr lang="en-US" cap="none" sz="900" b="0" i="0" u="none" baseline="-2500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7</xdr:col>
      <xdr:colOff>352425</xdr:colOff>
      <xdr:row>22</xdr:row>
      <xdr:rowOff>28575</xdr:rowOff>
    </xdr:from>
    <xdr:to>
      <xdr:col>12</xdr:col>
      <xdr:colOff>114300</xdr:colOff>
      <xdr:row>22</xdr:row>
      <xdr:rowOff>28575</xdr:rowOff>
    </xdr:to>
    <xdr:sp>
      <xdr:nvSpPr>
        <xdr:cNvPr id="66" name="Line 161"/>
        <xdr:cNvSpPr>
          <a:spLocks/>
        </xdr:cNvSpPr>
      </xdr:nvSpPr>
      <xdr:spPr>
        <a:xfrm flipH="1">
          <a:off x="3400425" y="3829050"/>
          <a:ext cx="2000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12</xdr:row>
      <xdr:rowOff>57150</xdr:rowOff>
    </xdr:from>
    <xdr:to>
      <xdr:col>13</xdr:col>
      <xdr:colOff>247650</xdr:colOff>
      <xdr:row>23</xdr:row>
      <xdr:rowOff>57150</xdr:rowOff>
    </xdr:to>
    <xdr:sp>
      <xdr:nvSpPr>
        <xdr:cNvPr id="67" name="Rectangle 187"/>
        <xdr:cNvSpPr>
          <a:spLocks/>
        </xdr:cNvSpPr>
      </xdr:nvSpPr>
      <xdr:spPr>
        <a:xfrm>
          <a:off x="5219700" y="2200275"/>
          <a:ext cx="762000" cy="1819275"/>
        </a:xfrm>
        <a:prstGeom prst="roundRect">
          <a:avLst/>
        </a:prstGeom>
        <a:noFill/>
        <a:ln w="635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23</xdr:row>
      <xdr:rowOff>47625</xdr:rowOff>
    </xdr:from>
    <xdr:to>
      <xdr:col>13</xdr:col>
      <xdr:colOff>66675</xdr:colOff>
      <xdr:row>26</xdr:row>
      <xdr:rowOff>9525</xdr:rowOff>
    </xdr:to>
    <xdr:sp>
      <xdr:nvSpPr>
        <xdr:cNvPr id="68" name="Polygon 188"/>
        <xdr:cNvSpPr>
          <a:spLocks/>
        </xdr:cNvSpPr>
      </xdr:nvSpPr>
      <xdr:spPr>
        <a:xfrm>
          <a:off x="5600700" y="4010025"/>
          <a:ext cx="200025" cy="447675"/>
        </a:xfrm>
        <a:custGeom>
          <a:pathLst>
            <a:path h="34" w="21">
              <a:moveTo>
                <a:pt x="0" y="0"/>
              </a:moveTo>
              <a:lnTo>
                <a:pt x="0" y="34"/>
              </a:lnTo>
              <a:lnTo>
                <a:pt x="21" y="34"/>
              </a:lnTo>
            </a:path>
          </a:pathLst>
        </a:custGeom>
        <a:noFill/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95250</xdr:colOff>
      <xdr:row>25</xdr:row>
      <xdr:rowOff>66675</xdr:rowOff>
    </xdr:from>
    <xdr:ext cx="571500" cy="161925"/>
    <xdr:sp>
      <xdr:nvSpPr>
        <xdr:cNvPr id="69" name="Rectangle 30"/>
        <xdr:cNvSpPr>
          <a:spLocks/>
        </xdr:cNvSpPr>
      </xdr:nvSpPr>
      <xdr:spPr>
        <a:xfrm>
          <a:off x="5829300" y="4352925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Group</a:t>
          </a:r>
        </a:p>
      </xdr:txBody>
    </xdr:sp>
    <xdr:clientData/>
  </xdr:oneCellAnchor>
  <xdr:twoCellAnchor>
    <xdr:from>
      <xdr:col>15</xdr:col>
      <xdr:colOff>38100</xdr:colOff>
      <xdr:row>39</xdr:row>
      <xdr:rowOff>85725</xdr:rowOff>
    </xdr:from>
    <xdr:to>
      <xdr:col>18</xdr:col>
      <xdr:colOff>0</xdr:colOff>
      <xdr:row>39</xdr:row>
      <xdr:rowOff>85725</xdr:rowOff>
    </xdr:to>
    <xdr:sp>
      <xdr:nvSpPr>
        <xdr:cNvPr id="70" name="Line 198"/>
        <xdr:cNvSpPr>
          <a:spLocks/>
        </xdr:cNvSpPr>
      </xdr:nvSpPr>
      <xdr:spPr>
        <a:xfrm flipH="1">
          <a:off x="6705600" y="6753225"/>
          <a:ext cx="14192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oltCalcs"/>
  <dimension ref="B2:AW123"/>
  <sheetViews>
    <sheetView showGridLines="0" tabSelected="1" view="pageBreakPreview" zoomScaleNormal="150" zoomScaleSheetLayoutView="100" workbookViewId="0" topLeftCell="A7">
      <selection activeCell="R47" sqref="R47"/>
    </sheetView>
  </sheetViews>
  <sheetFormatPr defaultColWidth="9.140625" defaultRowHeight="12.75"/>
  <cols>
    <col min="1" max="1" width="5.421875" style="1" customWidth="1"/>
    <col min="2" max="14" width="6.7109375" style="1" customWidth="1"/>
    <col min="15" max="15" width="7.28125" style="5" customWidth="1"/>
    <col min="16" max="16" width="8.421875" style="5" customWidth="1"/>
    <col min="17" max="18" width="6.7109375" style="1" customWidth="1"/>
    <col min="19" max="19" width="8.7109375" style="1" customWidth="1"/>
    <col min="20" max="20" width="12.7109375" style="1" customWidth="1"/>
    <col min="21" max="21" width="7.57421875" style="1" customWidth="1"/>
    <col min="22" max="16384" width="9.140625" style="1" customWidth="1"/>
  </cols>
  <sheetData>
    <row r="1" ht="12.75"/>
    <row r="2" spans="2:19" s="27" customFormat="1" ht="34.5" customHeight="1">
      <c r="B2" s="95" t="s">
        <v>95</v>
      </c>
      <c r="C2" s="96"/>
      <c r="D2" s="96"/>
      <c r="E2" s="96"/>
      <c r="F2" s="97" t="s">
        <v>40</v>
      </c>
      <c r="G2" s="97"/>
      <c r="H2" s="97"/>
      <c r="I2" s="97"/>
      <c r="J2" s="97"/>
      <c r="K2" s="97"/>
      <c r="L2" s="97"/>
      <c r="M2" s="97"/>
      <c r="N2" s="97"/>
      <c r="O2" s="97"/>
      <c r="Q2" s="1"/>
      <c r="R2" s="1"/>
      <c r="S2" s="1"/>
    </row>
    <row r="3" spans="2:19" s="27" customFormat="1" ht="9.75" customHeight="1">
      <c r="B3" s="28"/>
      <c r="C3" s="28"/>
      <c r="D3" s="28"/>
      <c r="E3" s="28"/>
      <c r="F3" s="28"/>
      <c r="G3" s="28"/>
      <c r="H3" s="28"/>
      <c r="I3" s="29"/>
      <c r="J3" s="29"/>
      <c r="K3" s="29"/>
      <c r="L3" s="29"/>
      <c r="M3" s="29"/>
      <c r="N3" s="29"/>
      <c r="O3" s="29"/>
      <c r="Q3" s="1"/>
      <c r="R3" s="1"/>
      <c r="S3" s="1"/>
    </row>
    <row r="4" spans="2:19" ht="12.75" customHeight="1">
      <c r="B4" s="37" t="s">
        <v>43</v>
      </c>
      <c r="C4" s="33" t="s">
        <v>44</v>
      </c>
      <c r="D4" s="56" t="s">
        <v>92</v>
      </c>
      <c r="E4" s="56"/>
      <c r="F4" s="56"/>
      <c r="G4" s="56"/>
      <c r="H4" s="57"/>
      <c r="I4" s="58"/>
      <c r="J4" s="59"/>
      <c r="K4" s="53"/>
      <c r="L4" s="30" t="s">
        <v>41</v>
      </c>
      <c r="M4" s="32"/>
      <c r="N4" s="62" t="s">
        <v>91</v>
      </c>
      <c r="O4" s="62"/>
      <c r="P4" s="1"/>
      <c r="S4" s="78" t="s">
        <v>110</v>
      </c>
    </row>
    <row r="5" spans="2:19" ht="12.75" customHeight="1">
      <c r="B5" s="37" t="s">
        <v>45</v>
      </c>
      <c r="C5" s="33" t="s">
        <v>44</v>
      </c>
      <c r="D5" s="65" t="s">
        <v>93</v>
      </c>
      <c r="E5" s="56"/>
      <c r="F5" s="56"/>
      <c r="G5" s="56"/>
      <c r="H5" s="57"/>
      <c r="I5" s="58"/>
      <c r="J5" s="59"/>
      <c r="K5" s="31"/>
      <c r="L5" s="30" t="s">
        <v>42</v>
      </c>
      <c r="M5" s="33"/>
      <c r="N5" s="62" t="s">
        <v>91</v>
      </c>
      <c r="O5" s="62"/>
      <c r="P5" s="1"/>
      <c r="S5" s="79" t="s">
        <v>101</v>
      </c>
    </row>
    <row r="6" spans="2:19" ht="12.75" customHeight="1">
      <c r="B6" s="37" t="s">
        <v>46</v>
      </c>
      <c r="C6" s="33" t="s">
        <v>44</v>
      </c>
      <c r="D6" s="77" t="s">
        <v>94</v>
      </c>
      <c r="E6" s="60"/>
      <c r="F6" s="60"/>
      <c r="G6" s="60"/>
      <c r="H6" s="61"/>
      <c r="I6" s="58"/>
      <c r="J6" s="59"/>
      <c r="K6" s="31"/>
      <c r="L6" s="37" t="s">
        <v>78</v>
      </c>
      <c r="M6" s="32"/>
      <c r="N6" s="98">
        <f ca="1">NOW()</f>
        <v>42193.574114814815</v>
      </c>
      <c r="O6" s="98"/>
      <c r="P6" s="1"/>
      <c r="S6" s="81" t="s">
        <v>102</v>
      </c>
    </row>
    <row r="7" spans="2:49" ht="9.75" customHeight="1">
      <c r="B7" s="34"/>
      <c r="C7" s="34"/>
      <c r="D7" s="34"/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1"/>
      <c r="AW7" s="36"/>
    </row>
    <row r="8" spans="2:49" ht="12.75" customHeight="1">
      <c r="B8" s="28"/>
      <c r="C8" s="28"/>
      <c r="D8" s="28"/>
      <c r="E8" s="28"/>
      <c r="F8" s="28"/>
      <c r="G8" s="28"/>
      <c r="H8" s="28"/>
      <c r="I8" s="41"/>
      <c r="J8" s="41"/>
      <c r="K8" s="41"/>
      <c r="L8" s="41"/>
      <c r="M8" s="41"/>
      <c r="N8" s="41"/>
      <c r="O8" s="41"/>
      <c r="P8" s="1"/>
      <c r="AW8" s="36"/>
    </row>
    <row r="9" spans="2:49" ht="12.75" customHeight="1">
      <c r="B9" s="20" t="s">
        <v>99</v>
      </c>
      <c r="C9" s="28"/>
      <c r="D9" s="28"/>
      <c r="E9" s="28"/>
      <c r="F9" s="28"/>
      <c r="G9" s="28"/>
      <c r="H9" s="28"/>
      <c r="I9" s="41"/>
      <c r="J9" s="41"/>
      <c r="K9" s="41"/>
      <c r="L9" s="41"/>
      <c r="M9" s="41"/>
      <c r="N9" s="41"/>
      <c r="O9" s="41"/>
      <c r="P9" s="1"/>
      <c r="AW9" s="36"/>
    </row>
    <row r="10" ht="12.75" customHeight="1"/>
    <row r="11" ht="12.75"/>
    <row r="12" ht="12.75">
      <c r="S12" s="69" t="s">
        <v>79</v>
      </c>
    </row>
    <row r="13" ht="13.5" thickBot="1"/>
    <row r="14" spans="19:21" ht="12.75">
      <c r="S14" s="70" t="s">
        <v>51</v>
      </c>
      <c r="T14" s="84" t="str">
        <f>Bolt_ICnew(xRange,yRange,Eccentricity,Rotation)</f>
        <v>-5.5678863867205*4.12517813370728*14.5634010175827*10.9829378559206</v>
      </c>
      <c r="U14" s="1" t="s">
        <v>52</v>
      </c>
    </row>
    <row r="15" spans="19:20" ht="12.75">
      <c r="S15" s="71" t="s">
        <v>61</v>
      </c>
      <c r="T15" s="72">
        <f>MAX(xRange)</f>
        <v>10.5</v>
      </c>
    </row>
    <row r="16" spans="19:20" ht="12.75">
      <c r="S16" s="71" t="s">
        <v>62</v>
      </c>
      <c r="T16" s="72">
        <f>MIN(xRange)</f>
        <v>0</v>
      </c>
    </row>
    <row r="17" spans="19:20" ht="12.75">
      <c r="S17" s="71" t="s">
        <v>63</v>
      </c>
      <c r="T17" s="72">
        <f>MAX(yRange)</f>
        <v>11.25</v>
      </c>
    </row>
    <row r="18" spans="19:20" ht="13.5" thickBot="1">
      <c r="S18" s="73" t="s">
        <v>64</v>
      </c>
      <c r="T18" s="74">
        <f>MIN(yRange)</f>
        <v>0</v>
      </c>
    </row>
    <row r="19" ht="12.75"/>
    <row r="20" ht="12.75"/>
    <row r="21" ht="13.5" thickBot="1">
      <c r="S21" s="85" t="s">
        <v>73</v>
      </c>
    </row>
    <row r="22" spans="19:21" ht="13.5" thickBot="1">
      <c r="S22" s="64" t="s">
        <v>74</v>
      </c>
      <c r="T22" s="63" t="s">
        <v>111</v>
      </c>
      <c r="U22" s="13" t="s">
        <v>81</v>
      </c>
    </row>
    <row r="23" ht="12.75"/>
    <row r="24" ht="12.75"/>
    <row r="25" ht="12.75"/>
    <row r="26" ht="12.75"/>
    <row r="27" ht="12.75"/>
    <row r="28" ht="12.75"/>
    <row r="29" spans="2:12" ht="12.75">
      <c r="B29" s="20" t="s">
        <v>100</v>
      </c>
      <c r="L29" s="20" t="s">
        <v>22</v>
      </c>
    </row>
    <row r="30" ht="12.75" customHeight="1"/>
    <row r="31" spans="3:20" ht="12.75">
      <c r="C31" s="14" t="s">
        <v>6</v>
      </c>
      <c r="D31" s="2" t="s">
        <v>4</v>
      </c>
      <c r="E31" s="89">
        <v>5</v>
      </c>
      <c r="F31" s="90"/>
      <c r="G31" s="13" t="s">
        <v>20</v>
      </c>
      <c r="H31" s="52" t="s">
        <v>67</v>
      </c>
      <c r="L31" s="14" t="s">
        <v>18</v>
      </c>
      <c r="M31" s="2" t="s">
        <v>4</v>
      </c>
      <c r="N31" s="99">
        <f>Pa/Rult</f>
        <v>10.982937839910397</v>
      </c>
      <c r="O31" s="100"/>
      <c r="S31" s="86" t="s">
        <v>18</v>
      </c>
      <c r="T31" s="87">
        <f>getc(BaseData)</f>
        <v>10.9829378559206</v>
      </c>
    </row>
    <row r="32" spans="3:21" ht="12.75">
      <c r="C32" s="14" t="s">
        <v>5</v>
      </c>
      <c r="D32" s="2" t="s">
        <v>4</v>
      </c>
      <c r="E32" s="89">
        <v>35</v>
      </c>
      <c r="F32" s="90"/>
      <c r="G32" s="1" t="s">
        <v>21</v>
      </c>
      <c r="H32" s="52" t="s">
        <v>76</v>
      </c>
      <c r="L32" s="14" t="s">
        <v>19</v>
      </c>
      <c r="M32" s="2" t="s">
        <v>4</v>
      </c>
      <c r="N32" s="99">
        <f>BoltCp(xRange,yRange)</f>
        <v>82.31487715392866</v>
      </c>
      <c r="O32" s="100"/>
      <c r="U32" s="1" t="s">
        <v>52</v>
      </c>
    </row>
    <row r="33" ht="12.75"/>
    <row r="34" spans="3:6" ht="12.75">
      <c r="C34" s="39" t="s">
        <v>53</v>
      </c>
      <c r="E34" s="91">
        <v>16</v>
      </c>
      <c r="F34" s="92"/>
    </row>
    <row r="35" spans="2:4" ht="12.75">
      <c r="B35" s="39"/>
      <c r="D35" s="40"/>
    </row>
    <row r="36" spans="2:4" ht="12.75">
      <c r="B36" s="39"/>
      <c r="C36" s="3" t="s">
        <v>55</v>
      </c>
      <c r="D36" s="40"/>
    </row>
    <row r="37" ht="9.75" customHeight="1"/>
    <row r="38" spans="3:18" ht="24.75" customHeight="1">
      <c r="C38" s="102" t="s">
        <v>0</v>
      </c>
      <c r="D38" s="102"/>
      <c r="E38" s="102"/>
      <c r="F38" s="102" t="s">
        <v>1</v>
      </c>
      <c r="G38" s="102"/>
      <c r="H38" s="19" t="s">
        <v>37</v>
      </c>
      <c r="I38" s="19" t="s">
        <v>38</v>
      </c>
      <c r="J38" s="9" t="s">
        <v>103</v>
      </c>
      <c r="K38" s="9" t="s">
        <v>31</v>
      </c>
      <c r="L38" s="9" t="s">
        <v>30</v>
      </c>
      <c r="M38" s="9" t="s">
        <v>29</v>
      </c>
      <c r="N38" s="9" t="s">
        <v>28</v>
      </c>
      <c r="O38" s="9" t="s">
        <v>7</v>
      </c>
      <c r="P38" s="6"/>
      <c r="Q38" s="6"/>
      <c r="R38" s="38"/>
    </row>
    <row r="39" spans="3:19" ht="12.75">
      <c r="C39" s="66" t="s">
        <v>48</v>
      </c>
      <c r="D39" s="66" t="s">
        <v>2</v>
      </c>
      <c r="E39" s="66" t="s">
        <v>3</v>
      </c>
      <c r="F39" s="66" t="s">
        <v>2</v>
      </c>
      <c r="G39" s="66" t="s">
        <v>3</v>
      </c>
      <c r="H39" s="11" t="s">
        <v>20</v>
      </c>
      <c r="I39" s="11" t="s">
        <v>20</v>
      </c>
      <c r="J39" s="11" t="s">
        <v>20</v>
      </c>
      <c r="K39" s="11" t="s">
        <v>20</v>
      </c>
      <c r="L39" s="11" t="s">
        <v>49</v>
      </c>
      <c r="M39" s="11" t="s">
        <v>49</v>
      </c>
      <c r="N39" s="11" t="s">
        <v>49</v>
      </c>
      <c r="O39" s="11" t="s">
        <v>50</v>
      </c>
      <c r="P39" s="7"/>
      <c r="Q39" s="7"/>
      <c r="S39" s="80" t="s">
        <v>108</v>
      </c>
    </row>
    <row r="40" spans="3:19" ht="12.75">
      <c r="C40" s="10">
        <v>1</v>
      </c>
      <c r="D40" s="75">
        <v>0</v>
      </c>
      <c r="E40" s="76">
        <v>0</v>
      </c>
      <c r="F40" s="67">
        <f aca="true" t="shared" si="0" ref="F40:F48">D40-xCG</f>
        <v>-5.25</v>
      </c>
      <c r="G40" s="67">
        <f aca="true" t="shared" si="1" ref="G40:G48">E40-yCG</f>
        <v>-5.625</v>
      </c>
      <c r="H40" s="68">
        <f aca="true" t="shared" si="2" ref="H40:H46">F40+xLo</f>
        <v>0.31788638672049974</v>
      </c>
      <c r="I40" s="68">
        <f aca="true" t="shared" si="3" ref="I40:I46">G40+yLo</f>
        <v>-1.49982186629272</v>
      </c>
      <c r="J40" s="68">
        <f>SQRT(H40^2+I40^2)</f>
        <v>1.5331397149222874</v>
      </c>
      <c r="K40" s="68">
        <f aca="true" t="shared" si="4" ref="K40:K48">0.34*J40/LiMax</f>
        <v>0.03579297956188158</v>
      </c>
      <c r="L40" s="67">
        <f>74*(1-EXP(-10*K40))^0.55</f>
        <v>38.22489801408036</v>
      </c>
      <c r="M40" s="67">
        <f aca="true" t="shared" si="5" ref="M40:M54">L40*(I40/J40)</f>
        <v>-37.39420309859555</v>
      </c>
      <c r="N40" s="67">
        <f aca="true" t="shared" si="6" ref="N40:N54">L40*(H40/J40)</f>
        <v>7.925679958705875</v>
      </c>
      <c r="O40" s="67">
        <f aca="true" t="shared" si="7" ref="O40:O55">L40*J40</f>
        <v>58.604109244240675</v>
      </c>
      <c r="P40" s="4"/>
      <c r="Q40" s="4"/>
      <c r="S40" s="80" t="s">
        <v>109</v>
      </c>
    </row>
    <row r="41" spans="3:19" ht="12.75">
      <c r="C41" s="10">
        <v>2</v>
      </c>
      <c r="D41" s="75">
        <v>0</v>
      </c>
      <c r="E41" s="76">
        <v>3.75</v>
      </c>
      <c r="F41" s="67">
        <f t="shared" si="0"/>
        <v>-5.25</v>
      </c>
      <c r="G41" s="67">
        <f t="shared" si="1"/>
        <v>-1.875</v>
      </c>
      <c r="H41" s="68">
        <f t="shared" si="2"/>
        <v>0.31788638672049974</v>
      </c>
      <c r="I41" s="68">
        <f t="shared" si="3"/>
        <v>2.25017813370728</v>
      </c>
      <c r="J41" s="68">
        <f aca="true" t="shared" si="8" ref="J41:J46">SQRT(H41^2+I41^2)</f>
        <v>2.272521372457604</v>
      </c>
      <c r="K41" s="68">
        <f t="shared" si="4"/>
        <v>0.05305472831120099</v>
      </c>
      <c r="L41" s="67">
        <f aca="true" t="shared" si="9" ref="L41:L46">74*(1-EXP(-10*K41))^0.55</f>
        <v>45.42146142771284</v>
      </c>
      <c r="M41" s="67">
        <f aca="true" t="shared" si="10" ref="M41:M46">L41*(I41/J41)</f>
        <v>44.974881444189734</v>
      </c>
      <c r="N41" s="67">
        <f aca="true" t="shared" si="11" ref="N41:N46">L41*(H41/J41)</f>
        <v>6.353675889615667</v>
      </c>
      <c r="O41" s="67">
        <f aca="true" t="shared" si="12" ref="O41:O46">L41*J41</f>
        <v>103.22124186273611</v>
      </c>
      <c r="P41" s="4"/>
      <c r="Q41" s="4"/>
      <c r="S41" s="82"/>
    </row>
    <row r="42" spans="3:19" ht="12.75">
      <c r="C42" s="10">
        <v>3</v>
      </c>
      <c r="D42" s="75">
        <v>0</v>
      </c>
      <c r="E42" s="76">
        <v>7.5</v>
      </c>
      <c r="F42" s="67">
        <f t="shared" si="0"/>
        <v>-5.25</v>
      </c>
      <c r="G42" s="67">
        <f t="shared" si="1"/>
        <v>1.875</v>
      </c>
      <c r="H42" s="68">
        <f t="shared" si="2"/>
        <v>0.31788638672049974</v>
      </c>
      <c r="I42" s="68">
        <f t="shared" si="3"/>
        <v>6.00017813370728</v>
      </c>
      <c r="J42" s="68">
        <f t="shared" si="8"/>
        <v>6.008592962672807</v>
      </c>
      <c r="K42" s="68">
        <f t="shared" si="4"/>
        <v>0.14027778617652903</v>
      </c>
      <c r="L42" s="67">
        <f t="shared" si="9"/>
        <v>63.35976391205669</v>
      </c>
      <c r="M42" s="67">
        <f t="shared" si="10"/>
        <v>63.27103072944168</v>
      </c>
      <c r="N42" s="67">
        <f t="shared" si="11"/>
        <v>3.3520670377559054</v>
      </c>
      <c r="O42" s="67">
        <f t="shared" si="12"/>
        <v>380.7030315585944</v>
      </c>
      <c r="P42" s="4"/>
      <c r="Q42" s="4"/>
      <c r="S42" s="82"/>
    </row>
    <row r="43" spans="3:19" ht="12.75">
      <c r="C43" s="10">
        <v>4</v>
      </c>
      <c r="D43" s="75">
        <v>0</v>
      </c>
      <c r="E43" s="76">
        <v>11.25</v>
      </c>
      <c r="F43" s="67">
        <f t="shared" si="0"/>
        <v>-5.25</v>
      </c>
      <c r="G43" s="67">
        <f t="shared" si="1"/>
        <v>5.625</v>
      </c>
      <c r="H43" s="68">
        <f t="shared" si="2"/>
        <v>0.31788638672049974</v>
      </c>
      <c r="I43" s="68">
        <f t="shared" si="3"/>
        <v>9.75017813370728</v>
      </c>
      <c r="J43" s="68">
        <f t="shared" si="8"/>
        <v>9.755358803954152</v>
      </c>
      <c r="K43" s="68">
        <f t="shared" si="4"/>
        <v>0.22775051411831154</v>
      </c>
      <c r="L43" s="67">
        <f t="shared" si="9"/>
        <v>69.72525359843362</v>
      </c>
      <c r="M43" s="67">
        <f t="shared" si="10"/>
        <v>69.6882253810167</v>
      </c>
      <c r="N43" s="67">
        <f t="shared" si="11"/>
        <v>2.2720547111596283</v>
      </c>
      <c r="O43" s="67">
        <f t="shared" si="12"/>
        <v>680.1948665494155</v>
      </c>
      <c r="P43" s="4"/>
      <c r="Q43" s="4"/>
      <c r="S43" s="82"/>
    </row>
    <row r="44" spans="3:19" ht="12.75">
      <c r="C44" s="10">
        <v>5</v>
      </c>
      <c r="D44" s="75">
        <v>3.5</v>
      </c>
      <c r="E44" s="76">
        <v>0</v>
      </c>
      <c r="F44" s="67">
        <f t="shared" si="0"/>
        <v>-1.75</v>
      </c>
      <c r="G44" s="67">
        <f t="shared" si="1"/>
        <v>-5.625</v>
      </c>
      <c r="H44" s="68">
        <f t="shared" si="2"/>
        <v>3.8178863867204997</v>
      </c>
      <c r="I44" s="68">
        <f t="shared" si="3"/>
        <v>-1.49982186629272</v>
      </c>
      <c r="J44" s="68">
        <f t="shared" si="8"/>
        <v>4.101916880254339</v>
      </c>
      <c r="K44" s="68">
        <f t="shared" si="4"/>
        <v>0.09576415354090718</v>
      </c>
      <c r="L44" s="67">
        <f t="shared" si="9"/>
        <v>56.69957685689575</v>
      </c>
      <c r="M44" s="67">
        <f t="shared" si="10"/>
        <v>-20.731591512464792</v>
      </c>
      <c r="N44" s="67">
        <f t="shared" si="11"/>
        <v>52.77350783405748</v>
      </c>
      <c r="O44" s="67">
        <f t="shared" si="12"/>
        <v>232.57695141257895</v>
      </c>
      <c r="P44" s="4"/>
      <c r="Q44" s="4"/>
      <c r="S44" s="82"/>
    </row>
    <row r="45" spans="3:19" ht="12.75">
      <c r="C45" s="10">
        <v>6</v>
      </c>
      <c r="D45" s="75">
        <v>3.5</v>
      </c>
      <c r="E45" s="76">
        <v>3.75</v>
      </c>
      <c r="F45" s="67">
        <f t="shared" si="0"/>
        <v>-1.75</v>
      </c>
      <c r="G45" s="67">
        <f t="shared" si="1"/>
        <v>-1.875</v>
      </c>
      <c r="H45" s="68">
        <f t="shared" si="2"/>
        <v>3.8178863867204997</v>
      </c>
      <c r="I45" s="68">
        <f t="shared" si="3"/>
        <v>2.25017813370728</v>
      </c>
      <c r="J45" s="68">
        <f t="shared" si="8"/>
        <v>4.431654103754048</v>
      </c>
      <c r="K45" s="68">
        <f t="shared" si="4"/>
        <v>0.10346226323478784</v>
      </c>
      <c r="L45" s="67">
        <f t="shared" si="9"/>
        <v>58.12407277415838</v>
      </c>
      <c r="M45" s="67">
        <f t="shared" si="10"/>
        <v>29.512573530418408</v>
      </c>
      <c r="N45" s="67">
        <f t="shared" si="11"/>
        <v>50.07410348141348</v>
      </c>
      <c r="O45" s="67">
        <f t="shared" si="12"/>
        <v>257.5857856364979</v>
      </c>
      <c r="P45" s="4"/>
      <c r="Q45" s="4"/>
      <c r="S45" s="82"/>
    </row>
    <row r="46" spans="3:19" ht="12.75">
      <c r="C46" s="10">
        <v>7</v>
      </c>
      <c r="D46" s="75">
        <v>3.5</v>
      </c>
      <c r="E46" s="76">
        <v>7.5</v>
      </c>
      <c r="F46" s="67">
        <f t="shared" si="0"/>
        <v>-1.75</v>
      </c>
      <c r="G46" s="67">
        <f t="shared" si="1"/>
        <v>1.875</v>
      </c>
      <c r="H46" s="68">
        <f t="shared" si="2"/>
        <v>3.8178863867204997</v>
      </c>
      <c r="I46" s="68">
        <f t="shared" si="3"/>
        <v>6.00017813370728</v>
      </c>
      <c r="J46" s="68">
        <f t="shared" si="8"/>
        <v>7.11184885231152</v>
      </c>
      <c r="K46" s="68">
        <f t="shared" si="4"/>
        <v>0.16603461389745566</v>
      </c>
      <c r="L46" s="67">
        <f t="shared" si="9"/>
        <v>65.89870798749854</v>
      </c>
      <c r="M46" s="67">
        <f t="shared" si="10"/>
        <v>55.59791763257656</v>
      </c>
      <c r="N46" s="67">
        <f t="shared" si="11"/>
        <v>35.37670517929612</v>
      </c>
      <c r="O46" s="67">
        <f t="shared" si="12"/>
        <v>468.6616507697035</v>
      </c>
      <c r="P46" s="4"/>
      <c r="Q46" s="4"/>
      <c r="S46" s="82"/>
    </row>
    <row r="47" spans="3:19" ht="12.75">
      <c r="C47" s="10">
        <v>8</v>
      </c>
      <c r="D47" s="75">
        <v>3.5</v>
      </c>
      <c r="E47" s="76">
        <v>11.25</v>
      </c>
      <c r="F47" s="67">
        <f t="shared" si="0"/>
        <v>-1.75</v>
      </c>
      <c r="G47" s="67">
        <f t="shared" si="1"/>
        <v>5.625</v>
      </c>
      <c r="H47" s="68">
        <f aca="true" t="shared" si="13" ref="H47:H54">F47+xLo</f>
        <v>3.8178863867204997</v>
      </c>
      <c r="I47" s="68">
        <f aca="true" t="shared" si="14" ref="I47:I54">G47+yLo</f>
        <v>9.75017813370728</v>
      </c>
      <c r="J47" s="68">
        <f aca="true" t="shared" si="15" ref="J47:J54">SQRT(H47^2+I47^2)</f>
        <v>10.471018579915198</v>
      </c>
      <c r="K47" s="68">
        <f t="shared" si="4"/>
        <v>0.24445844718201987</v>
      </c>
      <c r="L47" s="67">
        <f>74*(1-EXP(-10*K47))^0.55</f>
        <v>70.39679036869919</v>
      </c>
      <c r="M47" s="67">
        <f>L47*(I47/J47)</f>
        <v>65.55057093038077</v>
      </c>
      <c r="N47" s="67">
        <f>L47*(H47/J47)</f>
        <v>25.66769847328932</v>
      </c>
      <c r="O47" s="67">
        <f t="shared" si="7"/>
        <v>737.1260999170444</v>
      </c>
      <c r="P47" s="4"/>
      <c r="Q47" s="4"/>
      <c r="S47" s="82"/>
    </row>
    <row r="48" spans="3:19" ht="12.75">
      <c r="C48" s="10">
        <v>9</v>
      </c>
      <c r="D48" s="75">
        <v>7</v>
      </c>
      <c r="E48" s="76">
        <v>0</v>
      </c>
      <c r="F48" s="67">
        <f t="shared" si="0"/>
        <v>1.75</v>
      </c>
      <c r="G48" s="67">
        <f t="shared" si="1"/>
        <v>-5.625</v>
      </c>
      <c r="H48" s="68">
        <f>F48+xLo</f>
        <v>7.3178863867205</v>
      </c>
      <c r="I48" s="68">
        <f>G48+yLo</f>
        <v>-1.49982186629272</v>
      </c>
      <c r="J48" s="68">
        <f>SQRT(H48^2+I48^2)</f>
        <v>7.4700017938123</v>
      </c>
      <c r="K48" s="68">
        <f t="shared" si="4"/>
        <v>0.17439612249996092</v>
      </c>
      <c r="L48" s="67">
        <f>74*(1-EXP(-10*K48))^0.55</f>
        <v>66.57813409221815</v>
      </c>
      <c r="M48" s="67">
        <f>L48*(I48/J48)</f>
        <v>-13.367512362740227</v>
      </c>
      <c r="N48" s="67">
        <f t="shared" si="6"/>
        <v>65.22237003079057</v>
      </c>
      <c r="O48" s="67">
        <f t="shared" si="7"/>
        <v>497.33878109754545</v>
      </c>
      <c r="P48" s="4"/>
      <c r="Q48" s="4"/>
      <c r="S48" s="82"/>
    </row>
    <row r="49" spans="3:19" ht="12.75">
      <c r="C49" s="10">
        <v>10</v>
      </c>
      <c r="D49" s="75">
        <v>7</v>
      </c>
      <c r="E49" s="76">
        <v>3.75</v>
      </c>
      <c r="F49" s="67">
        <f aca="true" t="shared" si="16" ref="F49:F54">D49-xCG</f>
        <v>1.75</v>
      </c>
      <c r="G49" s="67">
        <f aca="true" t="shared" si="17" ref="G49:G54">E49-yCG</f>
        <v>-1.875</v>
      </c>
      <c r="H49" s="68">
        <f t="shared" si="13"/>
        <v>7.3178863867205</v>
      </c>
      <c r="I49" s="68">
        <f t="shared" si="14"/>
        <v>2.25017813370728</v>
      </c>
      <c r="J49" s="68">
        <f t="shared" si="15"/>
        <v>7.656027873666839</v>
      </c>
      <c r="K49" s="68">
        <f aca="true" t="shared" si="18" ref="K49:K54">0.34*J49/LiMax</f>
        <v>0.17873912373422743</v>
      </c>
      <c r="L49" s="67">
        <f aca="true" t="shared" si="19" ref="L49:L54">74*(1-EXP(-10*K49))^0.55</f>
        <v>66.90719229567874</v>
      </c>
      <c r="M49" s="67">
        <f t="shared" si="5"/>
        <v>19.664649028945785</v>
      </c>
      <c r="N49" s="67">
        <f t="shared" si="6"/>
        <v>63.95212239995882</v>
      </c>
      <c r="O49" s="67">
        <f t="shared" si="7"/>
        <v>512.2433291645036</v>
      </c>
      <c r="P49" s="4"/>
      <c r="Q49" s="4"/>
      <c r="S49" s="82"/>
    </row>
    <row r="50" spans="3:19" ht="12.75">
      <c r="C50" s="10">
        <v>11</v>
      </c>
      <c r="D50" s="75">
        <v>7</v>
      </c>
      <c r="E50" s="76">
        <v>7.5</v>
      </c>
      <c r="F50" s="67">
        <f t="shared" si="16"/>
        <v>1.75</v>
      </c>
      <c r="G50" s="67">
        <f t="shared" si="17"/>
        <v>1.875</v>
      </c>
      <c r="H50" s="68">
        <f t="shared" si="13"/>
        <v>7.3178863867205</v>
      </c>
      <c r="I50" s="68">
        <f t="shared" si="14"/>
        <v>6.00017813370728</v>
      </c>
      <c r="J50" s="68">
        <f t="shared" si="15"/>
        <v>9.463276325098416</v>
      </c>
      <c r="K50" s="68">
        <f t="shared" si="18"/>
        <v>0.22093149945558263</v>
      </c>
      <c r="L50" s="67">
        <f t="shared" si="19"/>
        <v>69.41548817360858</v>
      </c>
      <c r="M50" s="67">
        <f t="shared" si="5"/>
        <v>44.012800638109965</v>
      </c>
      <c r="N50" s="67">
        <f t="shared" si="6"/>
        <v>53.67851877958612</v>
      </c>
      <c r="O50" s="67">
        <f t="shared" si="7"/>
        <v>656.8979458284592</v>
      </c>
      <c r="P50" s="4"/>
      <c r="Q50" s="4"/>
      <c r="S50" s="82"/>
    </row>
    <row r="51" spans="3:19" ht="12.75">
      <c r="C51" s="10">
        <v>12</v>
      </c>
      <c r="D51" s="75">
        <v>7</v>
      </c>
      <c r="E51" s="76">
        <v>11.25</v>
      </c>
      <c r="F51" s="67">
        <f>D51-xCG</f>
        <v>1.75</v>
      </c>
      <c r="G51" s="67">
        <f t="shared" si="17"/>
        <v>5.625</v>
      </c>
      <c r="H51" s="68">
        <f t="shared" si="13"/>
        <v>7.3178863867205</v>
      </c>
      <c r="I51" s="68">
        <f t="shared" si="14"/>
        <v>9.75017813370728</v>
      </c>
      <c r="J51" s="68">
        <f t="shared" si="15"/>
        <v>12.19087506325829</v>
      </c>
      <c r="K51" s="68">
        <f t="shared" si="18"/>
        <v>0.2846105529284874</v>
      </c>
      <c r="L51" s="67">
        <f t="shared" si="19"/>
        <v>71.60477054253742</v>
      </c>
      <c r="M51" s="67">
        <f t="shared" si="5"/>
        <v>57.269003610506736</v>
      </c>
      <c r="N51" s="67">
        <f t="shared" si="6"/>
        <v>42.9826056668183</v>
      </c>
      <c r="O51" s="67">
        <f t="shared" si="7"/>
        <v>872.9248116173512</v>
      </c>
      <c r="P51" s="4"/>
      <c r="Q51" s="4"/>
      <c r="S51" s="82"/>
    </row>
    <row r="52" spans="3:17" ht="12.75">
      <c r="C52" s="10">
        <v>13</v>
      </c>
      <c r="D52" s="75">
        <v>10.5</v>
      </c>
      <c r="E52" s="76">
        <v>0</v>
      </c>
      <c r="F52" s="67">
        <f t="shared" si="16"/>
        <v>5.25</v>
      </c>
      <c r="G52" s="67">
        <f t="shared" si="17"/>
        <v>-5.625</v>
      </c>
      <c r="H52" s="68">
        <f t="shared" si="13"/>
        <v>10.817886386720499</v>
      </c>
      <c r="I52" s="68">
        <f t="shared" si="14"/>
        <v>-1.49982186629272</v>
      </c>
      <c r="J52" s="68">
        <f t="shared" si="15"/>
        <v>10.921361247875764</v>
      </c>
      <c r="K52" s="68">
        <f t="shared" si="18"/>
        <v>0.25497223516446266</v>
      </c>
      <c r="L52" s="67">
        <f t="shared" si="19"/>
        <v>70.76311631858263</v>
      </c>
      <c r="M52" s="67">
        <f t="shared" si="5"/>
        <v>-9.717842563102511</v>
      </c>
      <c r="N52" s="67">
        <f t="shared" si="6"/>
        <v>70.09266842570634</v>
      </c>
      <c r="O52" s="67">
        <f t="shared" si="7"/>
        <v>772.8295563406934</v>
      </c>
      <c r="P52" s="4"/>
      <c r="Q52" s="4"/>
    </row>
    <row r="53" spans="3:17" ht="12.75">
      <c r="C53" s="10">
        <v>14</v>
      </c>
      <c r="D53" s="75">
        <v>10.5</v>
      </c>
      <c r="E53" s="76">
        <v>3.75</v>
      </c>
      <c r="F53" s="67">
        <f t="shared" si="16"/>
        <v>5.25</v>
      </c>
      <c r="G53" s="67">
        <f t="shared" si="17"/>
        <v>-1.875</v>
      </c>
      <c r="H53" s="68">
        <f t="shared" si="13"/>
        <v>10.817886386720499</v>
      </c>
      <c r="I53" s="68">
        <f t="shared" si="14"/>
        <v>2.25017813370728</v>
      </c>
      <c r="J53" s="68">
        <f t="shared" si="15"/>
        <v>11.049432904425778</v>
      </c>
      <c r="K53" s="68">
        <f t="shared" si="18"/>
        <v>0.25796222110033895</v>
      </c>
      <c r="L53" s="67">
        <f t="shared" si="19"/>
        <v>70.86019102087576</v>
      </c>
      <c r="M53" s="67">
        <f t="shared" si="5"/>
        <v>14.430428580785327</v>
      </c>
      <c r="N53" s="67">
        <f t="shared" si="6"/>
        <v>69.37527947684143</v>
      </c>
      <c r="O53" s="67">
        <f t="shared" si="7"/>
        <v>782.9649262799607</v>
      </c>
      <c r="P53" s="4"/>
      <c r="Q53" s="4"/>
    </row>
    <row r="54" spans="3:17" ht="12.75">
      <c r="C54" s="10">
        <v>15</v>
      </c>
      <c r="D54" s="75">
        <v>10.5</v>
      </c>
      <c r="E54" s="76">
        <v>7.5</v>
      </c>
      <c r="F54" s="67">
        <f t="shared" si="16"/>
        <v>5.25</v>
      </c>
      <c r="G54" s="67">
        <f t="shared" si="17"/>
        <v>1.875</v>
      </c>
      <c r="H54" s="68">
        <f t="shared" si="13"/>
        <v>10.817886386720499</v>
      </c>
      <c r="I54" s="68">
        <f t="shared" si="14"/>
        <v>6.00017813370728</v>
      </c>
      <c r="J54" s="68">
        <f t="shared" si="15"/>
        <v>12.370481135033174</v>
      </c>
      <c r="K54" s="68">
        <f t="shared" si="18"/>
        <v>0.28880367139881163</v>
      </c>
      <c r="L54" s="67">
        <f t="shared" si="19"/>
        <v>71.70441534864956</v>
      </c>
      <c r="M54" s="67">
        <f t="shared" si="5"/>
        <v>34.7795094118688</v>
      </c>
      <c r="N54" s="67">
        <f t="shared" si="6"/>
        <v>62.70493525681516</v>
      </c>
      <c r="O54" s="67">
        <f t="shared" si="7"/>
        <v>887.0181173690526</v>
      </c>
      <c r="P54" s="4"/>
      <c r="Q54" s="4"/>
    </row>
    <row r="55" spans="3:17" ht="12.75">
      <c r="C55" s="10">
        <v>16</v>
      </c>
      <c r="D55" s="75">
        <v>10.5</v>
      </c>
      <c r="E55" s="76">
        <v>11.25</v>
      </c>
      <c r="F55" s="67">
        <f>D55-xCG</f>
        <v>5.25</v>
      </c>
      <c r="G55" s="67">
        <f>E55-yCG</f>
        <v>5.625</v>
      </c>
      <c r="H55" s="68">
        <f>F55+xLo</f>
        <v>10.817886386720499</v>
      </c>
      <c r="I55" s="68">
        <f>G55+yLo</f>
        <v>9.75017813370728</v>
      </c>
      <c r="J55" s="68">
        <f>SQRT(H55^2+I55^2)</f>
        <v>14.563400685108416</v>
      </c>
      <c r="K55" s="68">
        <f>0.34*J55/LiMax</f>
        <v>0.34</v>
      </c>
      <c r="L55" s="67">
        <f>74*(1-EXP(-10*K55))^0.55</f>
        <v>72.63134055382815</v>
      </c>
      <c r="M55" s="67">
        <f>L55*(I55/J55)</f>
        <v>48.62658961336612</v>
      </c>
      <c r="N55" s="67">
        <f>L55*(H55/J55)</f>
        <v>53.95151910020176</v>
      </c>
      <c r="O55" s="67">
        <f t="shared" si="7"/>
        <v>1057.7593147819637</v>
      </c>
      <c r="P55" s="4"/>
      <c r="Q55" s="4"/>
    </row>
    <row r="56" spans="15:17" ht="12.75">
      <c r="O56" s="1"/>
      <c r="Q56" s="5"/>
    </row>
    <row r="57" spans="3:17" ht="12.75" customHeight="1">
      <c r="C57" s="20" t="s">
        <v>86</v>
      </c>
      <c r="J57" s="23" t="s">
        <v>36</v>
      </c>
      <c r="K57" s="16"/>
      <c r="L57" s="21" t="s">
        <v>11</v>
      </c>
      <c r="M57" s="21" t="s">
        <v>70</v>
      </c>
      <c r="N57" s="24" t="s">
        <v>72</v>
      </c>
      <c r="O57" s="24" t="s">
        <v>10</v>
      </c>
      <c r="Q57" s="5"/>
    </row>
    <row r="58" spans="3:17" ht="12.75" customHeight="1">
      <c r="C58" s="26"/>
      <c r="J58" s="22">
        <f>MAX(rLiRange)</f>
        <v>14.563400685108416</v>
      </c>
      <c r="L58" s="25">
        <f>SUM(RiRange)</f>
        <v>1028.3151732855144</v>
      </c>
      <c r="M58" s="25">
        <f>SUM(RxRange)</f>
        <v>466.1670309947035</v>
      </c>
      <c r="N58" s="25">
        <f>SUM(RyRange)</f>
        <v>665.7555117020119</v>
      </c>
      <c r="O58" s="25">
        <f>SUM(MRange)</f>
        <v>8958.65051943034</v>
      </c>
      <c r="P58" s="8"/>
      <c r="Q58" s="8"/>
    </row>
    <row r="59" spans="3:16" ht="12.75">
      <c r="C59" s="14" t="s">
        <v>2</v>
      </c>
      <c r="D59" s="2" t="s">
        <v>4</v>
      </c>
      <c r="E59" s="93">
        <f>SUM(xRange)/ROWS(xRange)</f>
        <v>5.25</v>
      </c>
      <c r="F59" s="94"/>
      <c r="G59" s="1" t="s">
        <v>8</v>
      </c>
      <c r="P59" s="8"/>
    </row>
    <row r="60" spans="3:16" ht="12.75">
      <c r="C60" s="14" t="s">
        <v>3</v>
      </c>
      <c r="D60" s="2" t="s">
        <v>4</v>
      </c>
      <c r="E60" s="93">
        <f>SUM(yRange)/ROWS(yRange)</f>
        <v>5.625</v>
      </c>
      <c r="F60" s="94"/>
      <c r="G60" s="1" t="s">
        <v>8</v>
      </c>
      <c r="P60" s="8"/>
    </row>
    <row r="61" spans="3:16" ht="12.75">
      <c r="C61" s="26"/>
      <c r="P61" s="8"/>
    </row>
    <row r="62" spans="3:16" ht="12.75">
      <c r="C62" s="26"/>
      <c r="P62" s="8"/>
    </row>
    <row r="63" spans="3:16" ht="12.75" customHeight="1">
      <c r="C63" s="20" t="s">
        <v>87</v>
      </c>
      <c r="H63" s="13" t="s">
        <v>89</v>
      </c>
      <c r="P63" s="8"/>
    </row>
    <row r="64" spans="3:16" ht="12.75" customHeight="1">
      <c r="C64" s="26"/>
      <c r="P64" s="8"/>
    </row>
    <row r="65" spans="3:17" ht="14.25">
      <c r="C65" s="13" t="s">
        <v>24</v>
      </c>
      <c r="D65" s="2" t="s">
        <v>4</v>
      </c>
      <c r="E65" s="93">
        <f>ABS(getx(BaseData))</f>
        <v>5.5678863867205</v>
      </c>
      <c r="F65" s="94"/>
      <c r="G65" s="1" t="s">
        <v>8</v>
      </c>
      <c r="O65" s="1"/>
      <c r="Q65" s="8"/>
    </row>
    <row r="66" spans="3:17" ht="14.25">
      <c r="C66" s="13" t="s">
        <v>25</v>
      </c>
      <c r="D66" s="2" t="s">
        <v>4</v>
      </c>
      <c r="E66" s="93">
        <f>gety(BaseData)</f>
        <v>4.12517813370728</v>
      </c>
      <c r="F66" s="94"/>
      <c r="G66" s="1" t="s">
        <v>8</v>
      </c>
      <c r="H66" s="52" t="s">
        <v>90</v>
      </c>
      <c r="O66" s="1"/>
      <c r="Q66" s="8"/>
    </row>
    <row r="69" ht="12.75">
      <c r="B69" s="3" t="s">
        <v>56</v>
      </c>
    </row>
    <row r="71" spans="2:3" ht="12.75">
      <c r="B71" s="2" t="s">
        <v>58</v>
      </c>
      <c r="C71" s="20" t="s">
        <v>57</v>
      </c>
    </row>
    <row r="73" spans="3:8" ht="12.75">
      <c r="C73" s="54" t="s">
        <v>68</v>
      </c>
      <c r="D73" s="2" t="s">
        <v>4</v>
      </c>
      <c r="E73" s="103">
        <f>sM</f>
        <v>8958.65051943034</v>
      </c>
      <c r="F73" s="103"/>
      <c r="G73" s="103"/>
      <c r="H73" s="13" t="s">
        <v>75</v>
      </c>
    </row>
    <row r="75" spans="3:8" ht="14.25">
      <c r="C75" s="55" t="s">
        <v>69</v>
      </c>
      <c r="D75" s="2" t="s">
        <v>4</v>
      </c>
      <c r="E75" s="101">
        <f>ABS(sRx)</f>
        <v>466.1670309947035</v>
      </c>
      <c r="F75" s="101"/>
      <c r="G75" s="101"/>
      <c r="H75" s="13" t="s">
        <v>80</v>
      </c>
    </row>
    <row r="77" spans="3:8" ht="14.25">
      <c r="C77" s="55" t="s">
        <v>71</v>
      </c>
      <c r="D77" s="2" t="s">
        <v>4</v>
      </c>
      <c r="E77" s="101">
        <f>ABS(sRy)</f>
        <v>665.7555117020119</v>
      </c>
      <c r="F77" s="101"/>
      <c r="G77" s="101"/>
      <c r="H77" s="13" t="s">
        <v>85</v>
      </c>
    </row>
    <row r="80" spans="3:17" ht="14.25">
      <c r="C80" s="47" t="s">
        <v>12</v>
      </c>
      <c r="D80" s="48" t="s">
        <v>4</v>
      </c>
      <c r="E80" s="49" t="s">
        <v>23</v>
      </c>
      <c r="F80" s="50"/>
      <c r="G80" s="50"/>
      <c r="O80" s="1"/>
      <c r="Q80" s="5"/>
    </row>
    <row r="81" spans="3:17" ht="14.25">
      <c r="C81" s="47"/>
      <c r="D81" s="48" t="s">
        <v>4</v>
      </c>
      <c r="E81" s="49" t="s">
        <v>47</v>
      </c>
      <c r="F81" s="50"/>
      <c r="G81" s="50"/>
      <c r="O81" s="1"/>
      <c r="Q81" s="5"/>
    </row>
    <row r="82" spans="3:17" ht="12.75">
      <c r="C82" s="47"/>
      <c r="D82" s="51" t="s">
        <v>4</v>
      </c>
      <c r="E82" s="88">
        <f>(Eccentricity+xLo)*COS(RADIANS(Rotation))+yLo*SIN(RADIANS(Rotation))</f>
        <v>11.022810710740984</v>
      </c>
      <c r="F82" s="88"/>
      <c r="G82" s="88"/>
      <c r="O82" s="1"/>
      <c r="Q82" s="18"/>
    </row>
    <row r="83" spans="3:17" ht="12.75">
      <c r="C83" s="14"/>
      <c r="O83" s="1"/>
      <c r="Q83" s="5"/>
    </row>
    <row r="84" spans="3:17" ht="14.25">
      <c r="C84" s="42" t="s">
        <v>34</v>
      </c>
      <c r="D84" s="43"/>
      <c r="E84" s="44" t="s">
        <v>4</v>
      </c>
      <c r="F84" s="45">
        <v>0</v>
      </c>
      <c r="H84" s="52" t="s">
        <v>82</v>
      </c>
      <c r="O84" s="1"/>
      <c r="Q84" s="5"/>
    </row>
    <row r="85" spans="3:17" ht="14.25">
      <c r="C85" s="14" t="s">
        <v>9</v>
      </c>
      <c r="D85" s="12" t="s">
        <v>4</v>
      </c>
      <c r="E85" s="13" t="s">
        <v>35</v>
      </c>
      <c r="O85" s="1"/>
      <c r="Q85" s="5"/>
    </row>
    <row r="86" spans="4:17" ht="12.75">
      <c r="D86" s="2" t="s">
        <v>4</v>
      </c>
      <c r="E86" s="101">
        <f>ABS(sM/ro)</f>
        <v>812.7374001533693</v>
      </c>
      <c r="F86" s="101"/>
      <c r="G86" s="101"/>
      <c r="H86" s="13"/>
      <c r="O86" s="1"/>
      <c r="Q86" s="5"/>
    </row>
    <row r="87" spans="15:17" ht="12.75">
      <c r="O87" s="1"/>
      <c r="Q87" s="5"/>
    </row>
    <row r="88" spans="3:17" ht="14.25">
      <c r="C88" s="13" t="s">
        <v>26</v>
      </c>
      <c r="D88" s="12" t="s">
        <v>4</v>
      </c>
      <c r="E88" s="13" t="s">
        <v>32</v>
      </c>
      <c r="O88" s="1"/>
      <c r="Q88" s="5"/>
    </row>
    <row r="89" spans="4:17" ht="12.75">
      <c r="D89" s="2" t="s">
        <v>4</v>
      </c>
      <c r="E89" s="101">
        <f>ABS(Pa*SIN(RADIANS(Rotation)))</f>
        <v>466.16702166918367</v>
      </c>
      <c r="F89" s="101"/>
      <c r="G89" s="101"/>
      <c r="O89" s="1"/>
      <c r="Q89" s="5"/>
    </row>
    <row r="90" spans="15:17" ht="12.75">
      <c r="O90" s="1"/>
      <c r="Q90" s="5"/>
    </row>
    <row r="91" spans="3:17" ht="14.25">
      <c r="C91" s="13" t="s">
        <v>27</v>
      </c>
      <c r="D91" s="12" t="s">
        <v>4</v>
      </c>
      <c r="E91" s="13" t="s">
        <v>33</v>
      </c>
      <c r="O91" s="1"/>
      <c r="Q91" s="5"/>
    </row>
    <row r="92" spans="4:17" ht="12.75">
      <c r="D92" s="2" t="s">
        <v>4</v>
      </c>
      <c r="E92" s="101">
        <f>Pa*COS(RADIANS(Rotation))</f>
        <v>665.7555028057528</v>
      </c>
      <c r="F92" s="101"/>
      <c r="G92" s="101"/>
      <c r="O92" s="1"/>
      <c r="Q92" s="5"/>
    </row>
    <row r="93" spans="15:17" ht="12.75">
      <c r="O93" s="1"/>
      <c r="Q93" s="5"/>
    </row>
    <row r="94" spans="3:17" ht="14.25">
      <c r="C94" s="42" t="s">
        <v>59</v>
      </c>
      <c r="D94" s="43"/>
      <c r="E94" s="44" t="s">
        <v>4</v>
      </c>
      <c r="F94" s="46">
        <f>Px-ssRx</f>
        <v>-9.325519840786E-06</v>
      </c>
      <c r="H94" s="52" t="s">
        <v>83</v>
      </c>
      <c r="O94" s="1"/>
      <c r="Q94" s="5"/>
    </row>
    <row r="95" spans="15:17" ht="12.75">
      <c r="O95" s="1"/>
      <c r="Q95" s="5"/>
    </row>
    <row r="96" spans="3:17" ht="14.25">
      <c r="C96" s="42" t="s">
        <v>60</v>
      </c>
      <c r="D96" s="43"/>
      <c r="E96" s="44" t="s">
        <v>4</v>
      </c>
      <c r="F96" s="46">
        <f>Py-ssRy</f>
        <v>-8.896259032553644E-06</v>
      </c>
      <c r="H96" s="52" t="s">
        <v>84</v>
      </c>
      <c r="O96" s="1"/>
      <c r="Q96" s="5"/>
    </row>
    <row r="97" spans="15:17" ht="12.75">
      <c r="O97" s="1"/>
      <c r="Q97" s="5"/>
    </row>
    <row r="98" spans="15:17" ht="12.75">
      <c r="O98" s="1"/>
      <c r="Q98" s="5"/>
    </row>
    <row r="99" spans="2:17" ht="12.75">
      <c r="B99" s="2" t="s">
        <v>58</v>
      </c>
      <c r="C99" s="20" t="s">
        <v>13</v>
      </c>
      <c r="O99" s="1"/>
      <c r="Q99" s="5"/>
    </row>
    <row r="100" spans="15:17" ht="12.75">
      <c r="O100" s="1"/>
      <c r="Q100" s="5"/>
    </row>
    <row r="101" spans="3:16" ht="15">
      <c r="C101" s="14" t="s">
        <v>14</v>
      </c>
      <c r="D101" s="17" t="s">
        <v>4</v>
      </c>
      <c r="E101" s="13" t="s">
        <v>39</v>
      </c>
      <c r="N101" s="5"/>
      <c r="P101" s="1"/>
    </row>
    <row r="102" spans="3:16" ht="12.75" customHeight="1">
      <c r="C102" s="14"/>
      <c r="D102" s="17"/>
      <c r="E102" s="13"/>
      <c r="N102" s="5"/>
      <c r="P102" s="1"/>
    </row>
    <row r="103" spans="3:16" ht="14.25">
      <c r="C103" s="14" t="s">
        <v>15</v>
      </c>
      <c r="D103" s="17" t="s">
        <v>4</v>
      </c>
      <c r="E103" s="83">
        <v>74</v>
      </c>
      <c r="F103" s="13" t="s">
        <v>77</v>
      </c>
      <c r="H103" s="13" t="s">
        <v>88</v>
      </c>
      <c r="N103" s="5"/>
      <c r="P103" s="1"/>
    </row>
    <row r="104" spans="3:16" ht="12.75" customHeight="1">
      <c r="C104" s="14"/>
      <c r="D104" s="17"/>
      <c r="E104" s="2"/>
      <c r="N104" s="5"/>
      <c r="P104" s="1"/>
    </row>
    <row r="105" spans="3:16" ht="14.25">
      <c r="C105" s="14" t="s">
        <v>16</v>
      </c>
      <c r="D105" s="17" t="s">
        <v>4</v>
      </c>
      <c r="E105" s="83">
        <v>0.34</v>
      </c>
      <c r="F105" s="1" t="s">
        <v>8</v>
      </c>
      <c r="H105" s="13" t="s">
        <v>88</v>
      </c>
      <c r="N105" s="5"/>
      <c r="P105" s="1"/>
    </row>
    <row r="106" spans="3:16" ht="12.75" customHeight="1">
      <c r="C106" s="14"/>
      <c r="D106" s="17"/>
      <c r="E106" s="2"/>
      <c r="N106" s="5"/>
      <c r="P106" s="1"/>
    </row>
    <row r="107" spans="3:16" ht="14.25">
      <c r="C107" s="47" t="s">
        <v>17</v>
      </c>
      <c r="D107" s="47" t="s">
        <v>4</v>
      </c>
      <c r="E107" s="49" t="s">
        <v>104</v>
      </c>
      <c r="F107" s="50"/>
      <c r="N107" s="5"/>
      <c r="P107" s="1"/>
    </row>
    <row r="108" spans="3:16" ht="12.75" customHeight="1">
      <c r="C108" s="14"/>
      <c r="D108" s="17"/>
      <c r="E108" s="13"/>
      <c r="N108" s="5"/>
      <c r="P108" s="1"/>
    </row>
    <row r="109" spans="3:16" ht="14.25">
      <c r="C109" s="49" t="s">
        <v>96</v>
      </c>
      <c r="D109" s="47" t="s">
        <v>4</v>
      </c>
      <c r="E109" s="47" t="s">
        <v>97</v>
      </c>
      <c r="F109" s="50"/>
      <c r="N109" s="5"/>
      <c r="P109" s="1"/>
    </row>
    <row r="110" spans="3:16" ht="12.75" customHeight="1">
      <c r="C110" s="14"/>
      <c r="D110" s="17"/>
      <c r="N110" s="5"/>
      <c r="P110" s="1"/>
    </row>
    <row r="111" spans="3:16" ht="14.25">
      <c r="C111" s="13" t="s">
        <v>65</v>
      </c>
      <c r="D111" s="17" t="s">
        <v>4</v>
      </c>
      <c r="E111" s="13" t="s">
        <v>105</v>
      </c>
      <c r="N111" s="5"/>
      <c r="P111" s="1"/>
    </row>
    <row r="112" spans="3:16" ht="12.75" customHeight="1">
      <c r="C112" s="13"/>
      <c r="D112" s="17"/>
      <c r="E112" s="13"/>
      <c r="N112" s="5"/>
      <c r="P112" s="1"/>
    </row>
    <row r="113" spans="3:16" ht="14.25">
      <c r="C113" s="13" t="s">
        <v>66</v>
      </c>
      <c r="D113" s="17" t="s">
        <v>4</v>
      </c>
      <c r="E113" s="13" t="s">
        <v>106</v>
      </c>
      <c r="N113" s="5"/>
      <c r="P113" s="1"/>
    </row>
    <row r="114" spans="3:16" ht="12.75" customHeight="1">
      <c r="C114" s="13"/>
      <c r="D114" s="17"/>
      <c r="E114" s="13"/>
      <c r="N114" s="5"/>
      <c r="P114" s="1"/>
    </row>
    <row r="115" spans="3:16" ht="14.25">
      <c r="C115" s="14" t="s">
        <v>7</v>
      </c>
      <c r="D115" s="17" t="s">
        <v>4</v>
      </c>
      <c r="E115" s="13" t="s">
        <v>107</v>
      </c>
      <c r="N115" s="5"/>
      <c r="P115" s="1"/>
    </row>
    <row r="116" spans="3:16" ht="12.75" customHeight="1">
      <c r="C116" s="13"/>
      <c r="D116" s="17"/>
      <c r="E116" s="13"/>
      <c r="N116" s="5"/>
      <c r="P116" s="1"/>
    </row>
    <row r="117" spans="3:16" ht="14.25">
      <c r="C117" s="14" t="s">
        <v>18</v>
      </c>
      <c r="D117" s="17" t="s">
        <v>4</v>
      </c>
      <c r="E117" s="13" t="s">
        <v>98</v>
      </c>
      <c r="N117" s="5"/>
      <c r="P117" s="1"/>
    </row>
    <row r="118" spans="3:16" ht="12.75" customHeight="1">
      <c r="C118" s="14"/>
      <c r="D118" s="17"/>
      <c r="N118" s="5"/>
      <c r="P118" s="1"/>
    </row>
    <row r="119" spans="3:16" ht="14.25">
      <c r="C119" s="14" t="s">
        <v>19</v>
      </c>
      <c r="D119" s="17" t="s">
        <v>4</v>
      </c>
      <c r="E119" s="13" t="s">
        <v>54</v>
      </c>
      <c r="N119" s="5"/>
      <c r="P119" s="1"/>
    </row>
    <row r="120" spans="3:16" ht="12.75">
      <c r="C120" s="14"/>
      <c r="D120" s="17"/>
      <c r="E120" s="13"/>
      <c r="N120" s="5"/>
      <c r="P120" s="1"/>
    </row>
    <row r="121" spans="3:16" ht="12.75">
      <c r="C121" s="14"/>
      <c r="D121" s="17"/>
      <c r="E121" s="13"/>
      <c r="N121" s="5"/>
      <c r="P121" s="1"/>
    </row>
    <row r="122" spans="3:16" ht="12.75">
      <c r="C122" s="14"/>
      <c r="D122" s="17"/>
      <c r="E122" s="13"/>
      <c r="N122" s="5"/>
      <c r="P122" s="1"/>
    </row>
    <row r="123" spans="4:17" ht="12.75">
      <c r="D123" s="15"/>
      <c r="O123" s="1"/>
      <c r="Q123" s="5"/>
    </row>
  </sheetData>
  <mergeCells count="21">
    <mergeCell ref="E89:G89"/>
    <mergeCell ref="E92:G92"/>
    <mergeCell ref="C38:E38"/>
    <mergeCell ref="F38:G38"/>
    <mergeCell ref="E73:G73"/>
    <mergeCell ref="E75:G75"/>
    <mergeCell ref="E77:G77"/>
    <mergeCell ref="E59:F59"/>
    <mergeCell ref="E60:F60"/>
    <mergeCell ref="E86:G86"/>
    <mergeCell ref="B2:E2"/>
    <mergeCell ref="F2:O2"/>
    <mergeCell ref="N6:O6"/>
    <mergeCell ref="E66:F66"/>
    <mergeCell ref="N31:O31"/>
    <mergeCell ref="N32:O32"/>
    <mergeCell ref="E82:G82"/>
    <mergeCell ref="E31:F31"/>
    <mergeCell ref="E32:F32"/>
    <mergeCell ref="E34:F34"/>
    <mergeCell ref="E65:F65"/>
  </mergeCells>
  <dataValidations count="3">
    <dataValidation type="whole" showInputMessage="1" showErrorMessage="1" errorTitle="Input Error:" error="&#10;Specify a minimum of 2 bolts...&#10;" sqref="D35:D36">
      <formula1>2</formula1>
      <formula2>150</formula2>
    </dataValidation>
    <dataValidation type="list" allowBlank="1" showInputMessage="1" showErrorMessage="1" sqref="T22">
      <formula1>"Left, Above, Right, Below"</formula1>
    </dataValidation>
    <dataValidation type="whole" showInputMessage="1" showErrorMessage="1" errorTitle="Input Error:" error="&#10;Specify a minimum of 2 bolts...&#10;&#10;" sqref="E34:F34">
      <formula1>2</formula1>
      <formula2>1000000</formula2>
    </dataValidation>
  </dataValidations>
  <printOptions horizontalCentered="1"/>
  <pageMargins left="0.73" right="0.46" top="0.67" bottom="0.65" header="0.5" footer="0.46"/>
  <pageSetup horizontalDpi="600" verticalDpi="600" orientation="portrait" r:id="rId4"/>
  <headerFooter alignWithMargins="0">
    <oddFooter>&amp;R&amp;"Tahoma,Regular"&amp;8Page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Redem Legaspi</dc:creator>
  <cp:keywords/>
  <dc:description/>
  <cp:lastModifiedBy>Redem Legaspi Jr</cp:lastModifiedBy>
  <cp:lastPrinted>2015-07-06T04:58:36Z</cp:lastPrinted>
  <dcterms:created xsi:type="dcterms:W3CDTF">1996-10-14T23:33:28Z</dcterms:created>
  <dcterms:modified xsi:type="dcterms:W3CDTF">2015-07-08T05:46:45Z</dcterms:modified>
  <cp:category/>
  <cp:version/>
  <cp:contentType/>
  <cp:contentStatus/>
</cp:coreProperties>
</file>