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\\Mac\Home\Documents\Connection _design\LRFD\"/>
    </mc:Choice>
  </mc:AlternateContent>
  <xr:revisionPtr revIDLastSave="0" documentId="10_ncr:8100000_{C68E5B72-F366-4245-B8A8-22E2E8A14305}" xr6:coauthVersionLast="34" xr6:coauthVersionMax="34" xr10:uidLastSave="{00000000-0000-0000-0000-000000000000}"/>
  <bookViews>
    <workbookView xWindow="480" yWindow="1950" windowWidth="9375" windowHeight="4965" activeTab="2" xr2:uid="{00000000-000D-0000-FFFF-FFFF00000000}"/>
  </bookViews>
  <sheets>
    <sheet name="HSS_Input" sheetId="4" r:id="rId1"/>
    <sheet name="Data" sheetId="5" r:id="rId2"/>
    <sheet name="Sketch" sheetId="6" r:id="rId3"/>
    <sheet name="Module1" sheetId="3" state="veryHidden" r:id="rId4"/>
  </sheets>
  <definedNames>
    <definedName name="b">#REF!</definedName>
    <definedName name="checker">#REF!</definedName>
    <definedName name="D">#REF!</definedName>
    <definedName name="day">#REF!</definedName>
    <definedName name="designer">#REF!</definedName>
    <definedName name="dline_1">#REF!</definedName>
    <definedName name="dline_2">#REF!</definedName>
    <definedName name="dwg_no">#REF!</definedName>
    <definedName name="job_name">#REF!</definedName>
    <definedName name="job_no">#REF!</definedName>
    <definedName name="lever">#REF!</definedName>
    <definedName name="n">#REF!</definedName>
    <definedName name="n_v">#REF!</definedName>
    <definedName name="page">#REF!</definedName>
    <definedName name="qP">#REF!</definedName>
    <definedName name="ref_no">#REF!</definedName>
    <definedName name="rev">#REF!</definedName>
    <definedName name="tetap">#REF!</definedName>
    <definedName name="update">#REF!</definedName>
  </definedNames>
  <calcPr calcId="162913"/>
  <customWorkbookViews>
    <customWorkbookView name="input (input)" guid="{98A45653-77FA-11D3-9750-00062905568E}" maximized="1" windowWidth="640" windowHeight="463" activeSheetId="1"/>
    <customWorkbookView name="input (calc_c)" guid="{98A45652-77FA-11D3-9750-00062905568E}" maximized="1" windowWidth="640" windowHeight="463" activeSheetId="2"/>
  </customWorkbookViews>
</workbook>
</file>

<file path=xl/calcChain.xml><?xml version="1.0" encoding="utf-8"?>
<calcChain xmlns="http://schemas.openxmlformats.org/spreadsheetml/2006/main">
  <c r="C76" i="4" l="1"/>
  <c r="G6" i="6" l="1"/>
  <c r="C88" i="4" l="1"/>
  <c r="C68" i="4"/>
  <c r="C101" i="4" s="1"/>
  <c r="C84" i="4"/>
  <c r="C109" i="4" s="1"/>
  <c r="C85" i="4"/>
  <c r="C116" i="4"/>
  <c r="C75" i="4"/>
  <c r="C61" i="4"/>
  <c r="C55" i="4"/>
  <c r="C59" i="4"/>
  <c r="C48" i="4"/>
  <c r="C63" i="4" s="1"/>
  <c r="C41" i="4"/>
  <c r="C57" i="4" s="1"/>
  <c r="C35" i="4"/>
  <c r="C34" i="4"/>
  <c r="C33" i="4"/>
  <c r="C97" i="4" s="1"/>
  <c r="C32" i="4"/>
  <c r="C89" i="4" s="1"/>
  <c r="C93" i="4" s="1"/>
  <c r="C31" i="4"/>
  <c r="C37" i="4" s="1"/>
  <c r="C18" i="4" s="1"/>
  <c r="C66" i="4" s="1"/>
  <c r="AB513" i="5"/>
  <c r="AB512" i="5"/>
  <c r="AB511" i="5"/>
  <c r="AB510" i="5"/>
  <c r="AB509" i="5"/>
  <c r="AB508" i="5"/>
  <c r="AB507" i="5"/>
  <c r="AB506" i="5"/>
  <c r="AB505" i="5"/>
  <c r="AB504" i="5"/>
  <c r="AB503" i="5"/>
  <c r="AB502" i="5"/>
  <c r="AB501" i="5"/>
  <c r="AB500" i="5"/>
  <c r="AB499" i="5"/>
  <c r="AB498" i="5"/>
  <c r="AB497" i="5"/>
  <c r="AB496" i="5"/>
  <c r="AB495" i="5"/>
  <c r="AB494" i="5"/>
  <c r="AB493" i="5"/>
  <c r="AB492" i="5"/>
  <c r="AB491" i="5"/>
  <c r="AB490" i="5"/>
  <c r="AB489" i="5"/>
  <c r="AB488" i="5"/>
  <c r="AB487" i="5"/>
  <c r="AB486" i="5"/>
  <c r="AB485" i="5"/>
  <c r="AB484" i="5"/>
  <c r="AB483" i="5"/>
  <c r="AB482" i="5"/>
  <c r="AB481" i="5"/>
  <c r="AB480" i="5"/>
  <c r="AB479" i="5"/>
  <c r="AB478" i="5"/>
  <c r="AB477" i="5"/>
  <c r="AB476" i="5"/>
  <c r="AB475" i="5"/>
  <c r="AB474" i="5"/>
  <c r="AB473" i="5"/>
  <c r="AB472" i="5"/>
  <c r="AB471" i="5"/>
  <c r="AB470" i="5"/>
  <c r="AB469" i="5"/>
  <c r="AB468" i="5"/>
  <c r="AB467" i="5"/>
  <c r="AB466" i="5"/>
  <c r="AB465" i="5"/>
  <c r="AB464" i="5"/>
  <c r="AB463" i="5"/>
  <c r="AB424" i="5"/>
  <c r="AB423" i="5"/>
  <c r="AB422" i="5"/>
  <c r="AB421" i="5"/>
  <c r="AB420" i="5"/>
  <c r="AB419" i="5"/>
  <c r="AB418" i="5"/>
  <c r="AB417" i="5"/>
  <c r="AB416" i="5"/>
  <c r="AB415" i="5"/>
  <c r="AB414" i="5"/>
  <c r="AB413" i="5"/>
  <c r="AB412" i="5"/>
  <c r="AB411" i="5"/>
  <c r="AB410" i="5"/>
  <c r="AB409" i="5"/>
  <c r="AB408" i="5"/>
  <c r="AB407" i="5"/>
  <c r="AB406" i="5"/>
  <c r="AB405" i="5"/>
  <c r="AB404" i="5"/>
  <c r="AB403" i="5"/>
  <c r="AB402" i="5"/>
  <c r="AB401" i="5"/>
  <c r="AB400" i="5"/>
  <c r="AB399" i="5"/>
  <c r="AB398" i="5"/>
  <c r="AB397" i="5"/>
  <c r="AB396" i="5"/>
  <c r="AB395" i="5"/>
  <c r="AB394" i="5"/>
  <c r="AB393" i="5"/>
  <c r="AB392" i="5"/>
  <c r="AB391" i="5"/>
  <c r="AB390" i="5"/>
  <c r="AB389" i="5"/>
  <c r="AB388" i="5"/>
  <c r="AB387" i="5"/>
  <c r="AB386" i="5"/>
  <c r="AB385" i="5"/>
  <c r="AB384" i="5"/>
  <c r="AB383" i="5"/>
  <c r="AB382" i="5"/>
  <c r="AB381" i="5"/>
  <c r="AB380" i="5"/>
  <c r="AB379" i="5"/>
  <c r="AB378" i="5"/>
  <c r="AB377" i="5"/>
  <c r="AB376" i="5"/>
  <c r="AB375" i="5"/>
  <c r="AB374" i="5"/>
  <c r="AB373" i="5"/>
  <c r="AB372" i="5"/>
  <c r="AB371" i="5"/>
  <c r="AB370" i="5"/>
  <c r="AB369" i="5"/>
  <c r="AB368" i="5"/>
  <c r="AB367" i="5"/>
  <c r="AB366" i="5"/>
  <c r="AB365" i="5"/>
  <c r="AB364" i="5"/>
  <c r="AB363" i="5"/>
  <c r="AB362" i="5"/>
  <c r="AB361" i="5"/>
  <c r="AB360" i="5"/>
  <c r="AB359" i="5"/>
  <c r="AB358" i="5"/>
  <c r="AB357" i="5"/>
  <c r="AB356" i="5"/>
  <c r="AB355" i="5"/>
  <c r="AB354" i="5"/>
  <c r="AB353" i="5"/>
  <c r="AB352" i="5"/>
  <c r="AB351" i="5"/>
  <c r="AB350" i="5"/>
  <c r="AB349" i="5"/>
  <c r="AB348" i="5"/>
  <c r="AB347" i="5"/>
  <c r="AB346" i="5"/>
  <c r="AB343" i="5"/>
  <c r="AB342" i="5"/>
  <c r="AB341" i="5"/>
  <c r="AB340" i="5"/>
  <c r="AB339" i="5"/>
  <c r="AB338" i="5"/>
  <c r="AB337" i="5"/>
  <c r="AB336" i="5"/>
  <c r="AB335" i="5"/>
  <c r="AB334" i="5"/>
  <c r="AB333" i="5"/>
  <c r="AB332" i="5"/>
  <c r="AB331" i="5"/>
  <c r="AB320" i="5"/>
  <c r="AB318" i="5"/>
  <c r="AB316" i="5"/>
  <c r="AB315" i="5"/>
  <c r="AB314" i="5"/>
  <c r="AB313" i="5"/>
  <c r="AB312" i="5"/>
  <c r="AB311" i="5"/>
  <c r="AB310" i="5"/>
  <c r="AB309" i="5"/>
  <c r="AB308" i="5"/>
  <c r="AB307" i="5"/>
  <c r="AB306" i="5"/>
  <c r="AB305" i="5"/>
  <c r="AB304" i="5"/>
  <c r="AB303" i="5"/>
  <c r="AB302" i="5"/>
  <c r="AB301" i="5"/>
  <c r="AB292" i="5"/>
  <c r="AB289" i="5"/>
  <c r="AB288" i="5"/>
  <c r="AB287" i="5"/>
  <c r="AB286" i="5"/>
  <c r="AB285" i="5"/>
  <c r="AB284" i="5"/>
  <c r="AB283" i="5"/>
  <c r="AB282" i="5"/>
  <c r="AB281" i="5"/>
  <c r="AB280" i="5"/>
  <c r="AB279" i="5"/>
  <c r="AB278" i="5"/>
  <c r="AB277" i="5"/>
  <c r="AB276" i="5"/>
  <c r="AB275" i="5"/>
  <c r="AB274" i="5"/>
  <c r="AB273" i="5"/>
  <c r="AB264" i="5"/>
  <c r="AB263" i="5"/>
  <c r="AB262" i="5"/>
  <c r="AB261" i="5"/>
  <c r="AB260" i="5"/>
  <c r="AB259" i="5"/>
  <c r="AB258" i="5"/>
  <c r="AB257" i="5"/>
  <c r="AB256" i="5"/>
  <c r="AB255" i="5"/>
  <c r="AB253" i="5"/>
  <c r="AB251" i="5"/>
  <c r="AB250" i="5"/>
  <c r="AB248" i="5"/>
  <c r="AB246" i="5"/>
  <c r="AB245" i="5"/>
  <c r="AB243" i="5"/>
  <c r="AB241" i="5"/>
  <c r="AB240" i="5"/>
  <c r="AB238" i="5"/>
  <c r="AB237" i="5"/>
  <c r="AB236" i="5"/>
  <c r="AB235" i="5"/>
  <c r="AB234" i="5"/>
  <c r="AB233" i="5"/>
  <c r="AB232" i="5"/>
  <c r="AB231" i="5"/>
  <c r="AB230" i="5"/>
  <c r="AB229" i="5"/>
  <c r="AB228" i="5"/>
  <c r="AB227" i="5"/>
  <c r="AB226" i="5"/>
  <c r="AB225" i="5"/>
  <c r="AB217" i="5"/>
  <c r="AB216" i="5"/>
  <c r="AB214" i="5"/>
  <c r="AB212" i="5"/>
  <c r="AB211" i="5"/>
  <c r="AB210" i="5"/>
  <c r="AB209" i="5"/>
  <c r="AB207" i="5"/>
  <c r="AB206" i="5"/>
  <c r="AB205" i="5"/>
  <c r="AB204" i="5"/>
  <c r="AB203" i="5"/>
  <c r="AB202" i="5"/>
  <c r="AB201" i="5"/>
  <c r="AB200" i="5"/>
  <c r="AB199" i="5"/>
  <c r="AB198" i="5"/>
  <c r="AB185" i="5"/>
  <c r="AB184" i="5"/>
  <c r="AB182" i="5"/>
  <c r="AB181" i="5"/>
  <c r="AB180" i="5"/>
  <c r="AB179" i="5"/>
  <c r="AB178" i="5"/>
  <c r="AB177" i="5"/>
  <c r="AB176" i="5"/>
  <c r="AB166" i="5"/>
  <c r="AB164" i="5"/>
  <c r="AB163" i="5"/>
  <c r="AB162" i="5"/>
  <c r="AB161" i="5"/>
  <c r="AB160" i="5"/>
  <c r="AB159" i="5"/>
  <c r="AB158" i="5"/>
  <c r="AB157" i="5"/>
  <c r="AB156" i="5"/>
  <c r="AB155" i="5"/>
  <c r="AB154" i="5"/>
  <c r="AB153" i="5"/>
  <c r="AB152" i="5"/>
  <c r="AB151" i="5"/>
  <c r="AB150" i="5"/>
  <c r="AB149" i="5"/>
  <c r="AB148" i="5"/>
  <c r="AB147" i="5"/>
  <c r="AB146" i="5"/>
  <c r="AB145" i="5"/>
  <c r="AB144" i="5"/>
  <c r="AB143" i="5"/>
  <c r="AB142" i="5"/>
  <c r="AB141" i="5"/>
  <c r="AB140" i="5"/>
  <c r="AB139" i="5"/>
  <c r="AB138" i="5"/>
  <c r="AB137" i="5"/>
  <c r="AB136" i="5"/>
  <c r="AB135" i="5"/>
  <c r="AB134" i="5"/>
  <c r="AB133" i="5"/>
  <c r="AB132" i="5"/>
  <c r="AB131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5" i="5"/>
  <c r="T5" i="5"/>
  <c r="A3" i="5"/>
  <c r="G6" i="4"/>
  <c r="C5" i="5"/>
  <c r="E5" i="5"/>
  <c r="G5" i="5"/>
  <c r="I5" i="5"/>
  <c r="K5" i="5"/>
  <c r="M5" i="5"/>
  <c r="O5" i="5"/>
  <c r="Q5" i="5"/>
  <c r="S5" i="5"/>
  <c r="B5" i="5"/>
  <c r="D5" i="5"/>
  <c r="F5" i="5"/>
  <c r="H5" i="5"/>
  <c r="J5" i="5"/>
  <c r="L5" i="5"/>
  <c r="N5" i="5"/>
  <c r="P5" i="5"/>
  <c r="R5" i="5"/>
  <c r="E63" i="4" l="1"/>
  <c r="C111" i="4"/>
  <c r="C113" i="4"/>
  <c r="E113" i="4" s="1"/>
  <c r="C110" i="4"/>
  <c r="C112" i="4" s="1"/>
  <c r="E112" i="4" s="1"/>
  <c r="C104" i="4"/>
  <c r="E106" i="4" s="1"/>
  <c r="C86" i="4"/>
  <c r="E97" i="4"/>
  <c r="C69" i="4"/>
  <c r="C117" i="4"/>
  <c r="E101" i="4"/>
  <c r="E104" i="4" l="1"/>
  <c r="C74" i="4"/>
  <c r="E75" i="4" s="1"/>
</calcChain>
</file>

<file path=xl/sharedStrings.xml><?xml version="1.0" encoding="utf-8"?>
<sst xmlns="http://schemas.openxmlformats.org/spreadsheetml/2006/main" count="2522" uniqueCount="823">
  <si>
    <t>Page</t>
  </si>
  <si>
    <t>Ref No</t>
  </si>
  <si>
    <t>JOB NAME</t>
  </si>
  <si>
    <t>Job No</t>
  </si>
  <si>
    <t>Dwg No</t>
  </si>
  <si>
    <t>Description</t>
  </si>
  <si>
    <t>Rev</t>
  </si>
  <si>
    <t>Date</t>
  </si>
  <si>
    <t>Design by</t>
  </si>
  <si>
    <t>Checked by</t>
  </si>
  <si>
    <t>HA</t>
  </si>
  <si>
    <t>INPUT</t>
  </si>
  <si>
    <t>H</t>
  </si>
  <si>
    <t>mm</t>
  </si>
  <si>
    <t>B</t>
  </si>
  <si>
    <t>t</t>
  </si>
  <si>
    <t>Fy</t>
  </si>
  <si>
    <r>
      <t>kn/mm</t>
    </r>
    <r>
      <rPr>
        <vertAlign val="superscript"/>
        <sz val="11"/>
        <color indexed="10"/>
        <rFont val="Calibri"/>
        <family val="2"/>
      </rPr>
      <t>2</t>
    </r>
  </si>
  <si>
    <t>Fu</t>
  </si>
  <si>
    <t>Fyp</t>
  </si>
  <si>
    <t>Fup</t>
  </si>
  <si>
    <t>checked</t>
  </si>
  <si>
    <t>Kn</t>
  </si>
  <si>
    <t xml:space="preserve"> </t>
  </si>
  <si>
    <t>Shear Plate</t>
  </si>
  <si>
    <t>Forces</t>
  </si>
  <si>
    <t>Vf</t>
  </si>
  <si>
    <t>Tf=Cf=M/d</t>
  </si>
  <si>
    <t>Column</t>
  </si>
  <si>
    <t>Beam</t>
  </si>
  <si>
    <r>
      <t>t</t>
    </r>
    <r>
      <rPr>
        <vertAlign val="subscript"/>
        <sz val="10"/>
        <rFont val="Cambria"/>
        <family val="1"/>
      </rPr>
      <t>shear</t>
    </r>
    <r>
      <rPr>
        <vertAlign val="subscript"/>
        <sz val="11"/>
        <color indexed="8"/>
        <rFont val="Cambria"/>
        <family val="1"/>
      </rPr>
      <t>p</t>
    </r>
  </si>
  <si>
    <r>
      <t>t</t>
    </r>
    <r>
      <rPr>
        <vertAlign val="subscript"/>
        <sz val="10"/>
        <rFont val="Arial"/>
        <family val="2"/>
      </rPr>
      <t>0</t>
    </r>
  </si>
  <si>
    <t>ev</t>
  </si>
  <si>
    <t>eh</t>
  </si>
  <si>
    <t>s set back-</t>
  </si>
  <si>
    <t>pitch b</t>
  </si>
  <si>
    <t>tw</t>
  </si>
  <si>
    <t>k</t>
  </si>
  <si>
    <r>
      <t>d</t>
    </r>
    <r>
      <rPr>
        <vertAlign val="subscript"/>
        <sz val="10"/>
        <rFont val="Arial"/>
        <family val="2"/>
      </rPr>
      <t>beam</t>
    </r>
  </si>
  <si>
    <r>
      <t>b</t>
    </r>
    <r>
      <rPr>
        <vertAlign val="subscript"/>
        <sz val="10"/>
        <rFont val="Arial"/>
        <family val="2"/>
      </rPr>
      <t>f</t>
    </r>
  </si>
  <si>
    <r>
      <t>t</t>
    </r>
    <r>
      <rPr>
        <vertAlign val="subscript"/>
        <sz val="10"/>
        <rFont val="Arial"/>
        <family val="2"/>
      </rPr>
      <t>f</t>
    </r>
  </si>
  <si>
    <t>Flange Plate</t>
  </si>
  <si>
    <r>
      <t>number of bolt n</t>
    </r>
    <r>
      <rPr>
        <vertAlign val="subscript"/>
        <sz val="10"/>
        <rFont val="Arial"/>
        <family val="2"/>
      </rPr>
      <t>req'd</t>
    </r>
  </si>
  <si>
    <t>Bolt Type</t>
  </si>
  <si>
    <t>From can Hbk 8th edition</t>
  </si>
  <si>
    <t>rv(Kn)</t>
  </si>
  <si>
    <t>3/4A325N</t>
  </si>
  <si>
    <t>3/4A325X</t>
  </si>
  <si>
    <t>3/4A325SC</t>
  </si>
  <si>
    <t>at service</t>
  </si>
  <si>
    <t>1A325N</t>
  </si>
  <si>
    <t>1A325X</t>
  </si>
  <si>
    <t>8.8M20</t>
  </si>
  <si>
    <t>1A325SC</t>
  </si>
  <si>
    <t>1.125A325N</t>
  </si>
  <si>
    <t>1.125A325X</t>
  </si>
  <si>
    <t>bolt diam db</t>
  </si>
  <si>
    <t>bolt hole dh</t>
  </si>
  <si>
    <t>rv</t>
  </si>
  <si>
    <t>kN</t>
  </si>
  <si>
    <t>Num of bolt used, n</t>
  </si>
  <si>
    <t>Bolts on Shear Plate</t>
  </si>
  <si>
    <t>Weld of Shear Pl to HSS</t>
  </si>
  <si>
    <t>min D=.625*tshearpl</t>
  </si>
  <si>
    <t xml:space="preserve">USE </t>
  </si>
  <si>
    <t>Tf=</t>
  </si>
  <si>
    <t>Bolts on Flange Plate</t>
  </si>
  <si>
    <r>
      <t>ws=Cf/(2*.85*t*F</t>
    </r>
    <r>
      <rPr>
        <b/>
        <vertAlign val="subscript"/>
        <sz val="10"/>
        <rFont val="Arial"/>
        <family val="2"/>
      </rPr>
      <t>yp)</t>
    </r>
  </si>
  <si>
    <t>Gage</t>
  </si>
  <si>
    <t>beam flg bf</t>
  </si>
  <si>
    <t>ws/t</t>
  </si>
  <si>
    <t>ws/t &lt;250/Sqrt(Fy)</t>
  </si>
  <si>
    <t>250/sqrt(Fy)</t>
  </si>
  <si>
    <t>Check width/thicknes ,converted to metric</t>
  </si>
  <si>
    <t>ratio for compr.capability</t>
  </si>
  <si>
    <t>Weld flg pl to HSS</t>
  </si>
  <si>
    <t>Lw=4a+2*B-8*t0</t>
  </si>
  <si>
    <t>Dec 2,17</t>
  </si>
  <si>
    <t>designed by HA Dec2,2017</t>
  </si>
  <si>
    <t>N=(n-1)*b+2ev</t>
  </si>
  <si>
    <t>fRn=</t>
  </si>
  <si>
    <t>USE D=</t>
  </si>
  <si>
    <t>TSK_2</t>
  </si>
  <si>
    <t>1st bolt dist p1</t>
  </si>
  <si>
    <t>n-1</t>
  </si>
  <si>
    <t>eh1</t>
  </si>
  <si>
    <t>a=H*.75</t>
  </si>
  <si>
    <t>Ref.</t>
  </si>
  <si>
    <t>WW500X306</t>
  </si>
  <si>
    <t>SIZE</t>
  </si>
  <si>
    <t>SH</t>
  </si>
  <si>
    <t>NH</t>
  </si>
  <si>
    <t>W/F</t>
  </si>
  <si>
    <t>A</t>
  </si>
  <si>
    <t>D</t>
  </si>
  <si>
    <t>WT</t>
  </si>
  <si>
    <t>FW</t>
  </si>
  <si>
    <t>FT</t>
  </si>
  <si>
    <t>TD</t>
  </si>
  <si>
    <t>KD</t>
  </si>
  <si>
    <t>K1D</t>
  </si>
  <si>
    <t>IX</t>
  </si>
  <si>
    <t>SX</t>
  </si>
  <si>
    <t>RX</t>
  </si>
  <si>
    <t>ZX</t>
  </si>
  <si>
    <t>IY</t>
  </si>
  <si>
    <t>SY</t>
  </si>
  <si>
    <t>RY</t>
  </si>
  <si>
    <t>ZY</t>
  </si>
  <si>
    <t>"Sx"</t>
  </si>
  <si>
    <t>"Zx"</t>
  </si>
  <si>
    <t>10.^3</t>
  </si>
  <si>
    <t xml:space="preserve">      Mr </t>
  </si>
  <si>
    <t xml:space="preserve">      Vr </t>
  </si>
  <si>
    <t xml:space="preserve">      Lu</t>
  </si>
  <si>
    <t>"Ix"</t>
  </si>
  <si>
    <t>Size</t>
  </si>
  <si>
    <t>SHA</t>
  </si>
  <si>
    <t>NOM.</t>
  </si>
  <si>
    <t>MM.^3</t>
  </si>
  <si>
    <t xml:space="preserve"> Kn *  m</t>
  </si>
  <si>
    <t xml:space="preserve">Kn </t>
  </si>
  <si>
    <t>10.^6</t>
  </si>
  <si>
    <t>PE</t>
  </si>
  <si>
    <t>HEIGHT</t>
  </si>
  <si>
    <t>WEIGHT</t>
  </si>
  <si>
    <t>AREA</t>
  </si>
  <si>
    <t>DEPTH</t>
  </si>
  <si>
    <t xml:space="preserve">WEB </t>
  </si>
  <si>
    <t>FLGE.</t>
  </si>
  <si>
    <t>"T"</t>
  </si>
  <si>
    <t>"K"</t>
  </si>
  <si>
    <t>"K1"</t>
  </si>
  <si>
    <t>"Rx"</t>
  </si>
  <si>
    <t>"Iy"</t>
  </si>
  <si>
    <t>"Sy"</t>
  </si>
  <si>
    <t>"Ry"</t>
  </si>
  <si>
    <t>"Zy"</t>
  </si>
  <si>
    <t>MM.^4</t>
  </si>
  <si>
    <t>MM</t>
  </si>
  <si>
    <t>KG/M</t>
  </si>
  <si>
    <t>THK.</t>
  </si>
  <si>
    <t>WIDTH</t>
  </si>
  <si>
    <t>DIST.</t>
  </si>
  <si>
    <t>C100X11</t>
  </si>
  <si>
    <t>C</t>
  </si>
  <si>
    <t>MM.^2</t>
  </si>
  <si>
    <t>C100X8</t>
  </si>
  <si>
    <t>C100X9</t>
  </si>
  <si>
    <t>C130X10</t>
  </si>
  <si>
    <t>C130X13</t>
  </si>
  <si>
    <t>C130X17</t>
  </si>
  <si>
    <t>C150X12</t>
  </si>
  <si>
    <t>C150X16</t>
  </si>
  <si>
    <t>C150X19</t>
  </si>
  <si>
    <t>C180X15</t>
  </si>
  <si>
    <t>C180X18</t>
  </si>
  <si>
    <t>C180X22</t>
  </si>
  <si>
    <t>C200X17</t>
  </si>
  <si>
    <t>C200X21</t>
  </si>
  <si>
    <t>C200X28</t>
  </si>
  <si>
    <t>C230X20</t>
  </si>
  <si>
    <t>C230X22</t>
  </si>
  <si>
    <t>C230X30</t>
  </si>
  <si>
    <t>C250X23</t>
  </si>
  <si>
    <t>C250X30</t>
  </si>
  <si>
    <t>C250X37</t>
  </si>
  <si>
    <t>C250X45</t>
  </si>
  <si>
    <t>C310X31</t>
  </si>
  <si>
    <t>C310X37</t>
  </si>
  <si>
    <t>C310X45</t>
  </si>
  <si>
    <t>C380X50</t>
  </si>
  <si>
    <t>C380X60</t>
  </si>
  <si>
    <t>C380X74</t>
  </si>
  <si>
    <t>C75X6</t>
  </si>
  <si>
    <t>C75X7</t>
  </si>
  <si>
    <t>C75X9</t>
  </si>
  <si>
    <t xml:space="preserve">  </t>
  </si>
  <si>
    <t>HP200X54</t>
  </si>
  <si>
    <t>HP</t>
  </si>
  <si>
    <t>HP250X62</t>
  </si>
  <si>
    <t>HP250X85</t>
  </si>
  <si>
    <t>HP310X110</t>
  </si>
  <si>
    <t>HP310X125</t>
  </si>
  <si>
    <t>HP310X132</t>
  </si>
  <si>
    <t>HP310X152</t>
  </si>
  <si>
    <t>HP310X174</t>
  </si>
  <si>
    <t>HP310X79</t>
  </si>
  <si>
    <t>HP310X94</t>
  </si>
  <si>
    <t>HP330X109</t>
  </si>
  <si>
    <t>HP330X129</t>
  </si>
  <si>
    <t>HP330X149</t>
  </si>
  <si>
    <t>HP330X89</t>
  </si>
  <si>
    <t>HP360X108</t>
  </si>
  <si>
    <t>HP360X132</t>
  </si>
  <si>
    <t>HP360X152</t>
  </si>
  <si>
    <t>HP360X174</t>
  </si>
  <si>
    <t>M100X19</t>
  </si>
  <si>
    <t>M</t>
  </si>
  <si>
    <t>M130X28.1</t>
  </si>
  <si>
    <t>M150X29.8</t>
  </si>
  <si>
    <t>M150X6.5</t>
  </si>
  <si>
    <t>M200X9.7</t>
  </si>
  <si>
    <t>MC150X17.9</t>
  </si>
  <si>
    <t>MC</t>
  </si>
  <si>
    <t>M250X13.4</t>
  </si>
  <si>
    <t>MC150X22.5</t>
  </si>
  <si>
    <t>M310X17.6</t>
  </si>
  <si>
    <t>MC150X22.8</t>
  </si>
  <si>
    <t>MC150X24.3</t>
  </si>
  <si>
    <t>MC150X26.8</t>
  </si>
  <si>
    <t>MC180X26.2</t>
  </si>
  <si>
    <t>MC180X28.4</t>
  </si>
  <si>
    <t>MC180X33.8</t>
  </si>
  <si>
    <t>MC200X12.6</t>
  </si>
  <si>
    <t>MC200X27.8</t>
  </si>
  <si>
    <t>MC200X29.8</t>
  </si>
  <si>
    <t>MC200X31.8</t>
  </si>
  <si>
    <t>MC200X33.9</t>
  </si>
  <si>
    <t>MC230X35.6</t>
  </si>
  <si>
    <t>MC230X37.8</t>
  </si>
  <si>
    <t>MC250X12.5</t>
  </si>
  <si>
    <t>MC250X33</t>
  </si>
  <si>
    <t>MC250X37</t>
  </si>
  <si>
    <t>MC250X42.4</t>
  </si>
  <si>
    <t>MC250X50</t>
  </si>
  <si>
    <t>MC250X61.2</t>
  </si>
  <si>
    <t>MC250X9.7</t>
  </si>
  <si>
    <t>MC310X15.8</t>
  </si>
  <si>
    <t>MC310X46</t>
  </si>
  <si>
    <t>MC310X52</t>
  </si>
  <si>
    <t>MC310X60</t>
  </si>
  <si>
    <t>MC310X67</t>
  </si>
  <si>
    <t>MC310X74</t>
  </si>
  <si>
    <t>MC330X47.3</t>
  </si>
  <si>
    <t>MC330X52</t>
  </si>
  <si>
    <t>MC330X60</t>
  </si>
  <si>
    <t>MC330X74</t>
  </si>
  <si>
    <t>MC460X63.5</t>
  </si>
  <si>
    <t>MC460X68.2</t>
  </si>
  <si>
    <t>MC460X77.2</t>
  </si>
  <si>
    <t>MC460X86</t>
  </si>
  <si>
    <t>S100X11</t>
  </si>
  <si>
    <t>S</t>
  </si>
  <si>
    <t>S100X14.1</t>
  </si>
  <si>
    <t>S130X15</t>
  </si>
  <si>
    <t>S130X22</t>
  </si>
  <si>
    <t>S150X19</t>
  </si>
  <si>
    <t>S150X26</t>
  </si>
  <si>
    <t>S180X22.8</t>
  </si>
  <si>
    <t>S180X30</t>
  </si>
  <si>
    <t>S200X27</t>
  </si>
  <si>
    <t>S200X34</t>
  </si>
  <si>
    <t>S250X38</t>
  </si>
  <si>
    <t>S250X52</t>
  </si>
  <si>
    <t>S310X47</t>
  </si>
  <si>
    <t>S310X52</t>
  </si>
  <si>
    <t>S310X60.7</t>
  </si>
  <si>
    <t>S310X74</t>
  </si>
  <si>
    <t>S380X64</t>
  </si>
  <si>
    <t>S380X74</t>
  </si>
  <si>
    <t>S460X104</t>
  </si>
  <si>
    <t>S460X81.4</t>
  </si>
  <si>
    <t>S510X112</t>
  </si>
  <si>
    <t>S510X128</t>
  </si>
  <si>
    <t>S510X143</t>
  </si>
  <si>
    <t>S510X98.2</t>
  </si>
  <si>
    <t>S610X119</t>
  </si>
  <si>
    <t>S610X134</t>
  </si>
  <si>
    <t>S610X149</t>
  </si>
  <si>
    <t>S610X158</t>
  </si>
  <si>
    <t>S610X180</t>
  </si>
  <si>
    <t>W1000X222</t>
  </si>
  <si>
    <t>W</t>
  </si>
  <si>
    <t>S75X11</t>
  </si>
  <si>
    <t>W1000X249</t>
  </si>
  <si>
    <t>S75X8</t>
  </si>
  <si>
    <t>W1000X272</t>
  </si>
  <si>
    <t>W1000X286</t>
  </si>
  <si>
    <t>W1000X296</t>
  </si>
  <si>
    <t>W1000X321</t>
  </si>
  <si>
    <t>W1000X328</t>
  </si>
  <si>
    <t>W1000X363</t>
  </si>
  <si>
    <t>W1000X371</t>
  </si>
  <si>
    <t>W1000X399</t>
  </si>
  <si>
    <t>W1000X412</t>
  </si>
  <si>
    <t>W1000X443</t>
  </si>
  <si>
    <t>W1000X444</t>
  </si>
  <si>
    <t>W1000X483</t>
  </si>
  <si>
    <t>W1000X488</t>
  </si>
  <si>
    <t>W1000X539</t>
  </si>
  <si>
    <t>W1000X591</t>
  </si>
  <si>
    <t>W1000X649</t>
  </si>
  <si>
    <t>W1000X714</t>
  </si>
  <si>
    <t>W1000X790</t>
  </si>
  <si>
    <t>W1000X883</t>
  </si>
  <si>
    <t>W1000X976</t>
  </si>
  <si>
    <t>W100X19</t>
  </si>
  <si>
    <t>W130X24</t>
  </si>
  <si>
    <t>W130X28</t>
  </si>
  <si>
    <t>W150X14</t>
  </si>
  <si>
    <t>W150X18</t>
  </si>
  <si>
    <t>W150X22</t>
  </si>
  <si>
    <t>W150X24</t>
  </si>
  <si>
    <t>W150X30</t>
  </si>
  <si>
    <t>W150X37</t>
  </si>
  <si>
    <t>W200X100</t>
  </si>
  <si>
    <t>W200X15</t>
  </si>
  <si>
    <t>W200X19</t>
  </si>
  <si>
    <t>W200X21</t>
  </si>
  <si>
    <t>è</t>
  </si>
  <si>
    <t>W200X22</t>
  </si>
  <si>
    <t>W200X27</t>
  </si>
  <si>
    <t>W200X31</t>
  </si>
  <si>
    <t>W200X36</t>
  </si>
  <si>
    <t xml:space="preserve">è </t>
  </si>
  <si>
    <t>W200X42</t>
  </si>
  <si>
    <t>W200X46</t>
  </si>
  <si>
    <t>W200X52</t>
  </si>
  <si>
    <t>W200X59</t>
  </si>
  <si>
    <t>W200X71</t>
  </si>
  <si>
    <t>W200X86</t>
  </si>
  <si>
    <t>W250X101</t>
  </si>
  <si>
    <t>W250X115</t>
  </si>
  <si>
    <t>W250X131</t>
  </si>
  <si>
    <t>W250X149</t>
  </si>
  <si>
    <t>W250X167</t>
  </si>
  <si>
    <t>W250X18</t>
  </si>
  <si>
    <t>W250X22</t>
  </si>
  <si>
    <t>W250X24</t>
  </si>
  <si>
    <t>W250X25</t>
  </si>
  <si>
    <t>W250X28</t>
  </si>
  <si>
    <t>W250X33</t>
  </si>
  <si>
    <t>W250X39</t>
  </si>
  <si>
    <t>W250X45</t>
  </si>
  <si>
    <t>W250X49</t>
  </si>
  <si>
    <t>W250X58</t>
  </si>
  <si>
    <t>W250X67</t>
  </si>
  <si>
    <t>W250X73</t>
  </si>
  <si>
    <t>W250X80</t>
  </si>
  <si>
    <t>W250X89</t>
  </si>
  <si>
    <t>W310X107</t>
  </si>
  <si>
    <t>W310X118</t>
  </si>
  <si>
    <t>W310X129</t>
  </si>
  <si>
    <t>W310X143</t>
  </si>
  <si>
    <t>W310X158</t>
  </si>
  <si>
    <t>W310X179</t>
  </si>
  <si>
    <t>W310X202</t>
  </si>
  <si>
    <t>W310X21</t>
  </si>
  <si>
    <t>W310X226</t>
  </si>
  <si>
    <t>W310X24</t>
  </si>
  <si>
    <t>W310X253</t>
  </si>
  <si>
    <t>W310X28</t>
  </si>
  <si>
    <t>W310X283</t>
  </si>
  <si>
    <t>W310X31</t>
  </si>
  <si>
    <t>é</t>
  </si>
  <si>
    <t>W310X313</t>
  </si>
  <si>
    <t>W310X33</t>
  </si>
  <si>
    <t>W310X342</t>
  </si>
  <si>
    <t>W310X375</t>
  </si>
  <si>
    <t>W310X39</t>
  </si>
  <si>
    <t>W310X415</t>
  </si>
  <si>
    <t>W310X45</t>
  </si>
  <si>
    <t>W310X454</t>
  </si>
  <si>
    <t>W310X500</t>
  </si>
  <si>
    <t>W310X52</t>
  </si>
  <si>
    <t>W310X60</t>
  </si>
  <si>
    <t>W310X67</t>
  </si>
  <si>
    <t>W310X74</t>
  </si>
  <si>
    <t>W310X79</t>
  </si>
  <si>
    <t>W310X86</t>
  </si>
  <si>
    <t>W310X97</t>
  </si>
  <si>
    <t>W360X101</t>
  </si>
  <si>
    <t>W360X1086</t>
  </si>
  <si>
    <t>W360X110</t>
  </si>
  <si>
    <t>W360X122</t>
  </si>
  <si>
    <t>W360X134</t>
  </si>
  <si>
    <t>W360X147</t>
  </si>
  <si>
    <t>W360X162</t>
  </si>
  <si>
    <t>W360X179</t>
  </si>
  <si>
    <t>W360X196</t>
  </si>
  <si>
    <t>W360X216</t>
  </si>
  <si>
    <t>W360X237</t>
  </si>
  <si>
    <t>W360X262</t>
  </si>
  <si>
    <t>W360X287</t>
  </si>
  <si>
    <t>W360X314</t>
  </si>
  <si>
    <t>W360X33</t>
  </si>
  <si>
    <t>W360X347</t>
  </si>
  <si>
    <t>W360X382</t>
  </si>
  <si>
    <t>W360X39</t>
  </si>
  <si>
    <t>W360X421</t>
  </si>
  <si>
    <t>W360X45</t>
  </si>
  <si>
    <t>W360X463</t>
  </si>
  <si>
    <t>W360X509</t>
  </si>
  <si>
    <t>W360X51</t>
  </si>
  <si>
    <t>W360X551</t>
  </si>
  <si>
    <t>W360X57</t>
  </si>
  <si>
    <t>W360X592</t>
  </si>
  <si>
    <t>W360X634</t>
  </si>
  <si>
    <t>W360X64</t>
  </si>
  <si>
    <t>W360X677</t>
  </si>
  <si>
    <t>W360X72</t>
  </si>
  <si>
    <t>W360X744</t>
  </si>
  <si>
    <t>W360X79</t>
  </si>
  <si>
    <t>W360X818</t>
  </si>
  <si>
    <t>W360X900</t>
  </si>
  <si>
    <t>W360X91</t>
  </si>
  <si>
    <t>W360X990</t>
  </si>
  <si>
    <t>W410X100</t>
  </si>
  <si>
    <t>W410X114</t>
  </si>
  <si>
    <t>W410X132</t>
  </si>
  <si>
    <t>W410X149</t>
  </si>
  <si>
    <t>W410X39</t>
  </si>
  <si>
    <t>W410X46</t>
  </si>
  <si>
    <t>W410X54</t>
  </si>
  <si>
    <t>W410X60</t>
  </si>
  <si>
    <t>W410X67</t>
  </si>
  <si>
    <t>W410X74</t>
  </si>
  <si>
    <t>W410X85</t>
  </si>
  <si>
    <t>W460X106</t>
  </si>
  <si>
    <t>W460X113</t>
  </si>
  <si>
    <t>W460X128</t>
  </si>
  <si>
    <t>W460X144</t>
  </si>
  <si>
    <t>W460X158</t>
  </si>
  <si>
    <t>W460X177</t>
  </si>
  <si>
    <t>W460X193</t>
  </si>
  <si>
    <t>W460X213</t>
  </si>
  <si>
    <t>W460X235</t>
  </si>
  <si>
    <t>W460X260</t>
  </si>
  <si>
    <t>W460X286</t>
  </si>
  <si>
    <t>W460X315</t>
  </si>
  <si>
    <t>W460X349</t>
  </si>
  <si>
    <t>W460X384</t>
  </si>
  <si>
    <t>W460X421</t>
  </si>
  <si>
    <t>W460X464</t>
  </si>
  <si>
    <t>W460X52</t>
  </si>
  <si>
    <t>W460X60</t>
  </si>
  <si>
    <t>W460X61</t>
  </si>
  <si>
    <t>W460X67</t>
  </si>
  <si>
    <t>W460X68</t>
  </si>
  <si>
    <t>W460X74</t>
  </si>
  <si>
    <t>W460X82</t>
  </si>
  <si>
    <t>W460X89</t>
  </si>
  <si>
    <t>W460X97</t>
  </si>
  <si>
    <t>W530X101</t>
  </si>
  <si>
    <t>W530X109</t>
  </si>
  <si>
    <t>W530X123</t>
  </si>
  <si>
    <t>W530X138</t>
  </si>
  <si>
    <t>W530X150</t>
  </si>
  <si>
    <t>W530X165</t>
  </si>
  <si>
    <t>W530X182</t>
  </si>
  <si>
    <t>W530X196</t>
  </si>
  <si>
    <t>W530X219</t>
  </si>
  <si>
    <t>W530X248</t>
  </si>
  <si>
    <t>W530X272</t>
  </si>
  <si>
    <t>W530X300</t>
  </si>
  <si>
    <t>W530X331</t>
  </si>
  <si>
    <t>W530X370</t>
  </si>
  <si>
    <t>W530X409</t>
  </si>
  <si>
    <t>W530X447</t>
  </si>
  <si>
    <t>W530X496</t>
  </si>
  <si>
    <t>W530X543</t>
  </si>
  <si>
    <t>W530X599</t>
  </si>
  <si>
    <t>W530X66</t>
  </si>
  <si>
    <t>W530X72</t>
  </si>
  <si>
    <t>W530X74</t>
  </si>
  <si>
    <t>W530X82</t>
  </si>
  <si>
    <t>W530X85</t>
  </si>
  <si>
    <t>W530X92</t>
  </si>
  <si>
    <t>W610X101</t>
  </si>
  <si>
    <t>W610X113</t>
  </si>
  <si>
    <t>W610X125</t>
  </si>
  <si>
    <t>W610X140</t>
  </si>
  <si>
    <t>W610X155</t>
  </si>
  <si>
    <t>W610X174</t>
  </si>
  <si>
    <t>W610X195</t>
  </si>
  <si>
    <t>W610X217</t>
  </si>
  <si>
    <t>W610X241</t>
  </si>
  <si>
    <t>W610X262</t>
  </si>
  <si>
    <t>W610X285</t>
  </si>
  <si>
    <t>W610X307</t>
  </si>
  <si>
    <t>W610X341</t>
  </si>
  <si>
    <t>W610X372</t>
  </si>
  <si>
    <t>W610X415</t>
  </si>
  <si>
    <t>W610X455</t>
  </si>
  <si>
    <t>W610X498</t>
  </si>
  <si>
    <t>W610X551</t>
  </si>
  <si>
    <t>W610X608</t>
  </si>
  <si>
    <t>W610X670</t>
  </si>
  <si>
    <t>W610X732</t>
  </si>
  <si>
    <t>W610X82</t>
  </si>
  <si>
    <t>W610X84</t>
  </si>
  <si>
    <t>W610X91</t>
  </si>
  <si>
    <t>W610X92</t>
  </si>
  <si>
    <t>W690X125</t>
  </si>
  <si>
    <t>W690X140</t>
  </si>
  <si>
    <t>W690X152</t>
  </si>
  <si>
    <t>W690X170</t>
  </si>
  <si>
    <t>W690X217</t>
  </si>
  <si>
    <t>W690X240</t>
  </si>
  <si>
    <t>W690X265</t>
  </si>
  <si>
    <t>W690X289</t>
  </si>
  <si>
    <t>W690X323</t>
  </si>
  <si>
    <t>W690X350</t>
  </si>
  <si>
    <t>W690X384</t>
  </si>
  <si>
    <t>W690X419</t>
  </si>
  <si>
    <t>W690X457</t>
  </si>
  <si>
    <t>W690X500</t>
  </si>
  <si>
    <t>W690X548</t>
  </si>
  <si>
    <t>W690X605</t>
  </si>
  <si>
    <t>W690X667</t>
  </si>
  <si>
    <t>W690X735</t>
  </si>
  <si>
    <t>W690X802</t>
  </si>
  <si>
    <t>W760X134</t>
  </si>
  <si>
    <t>W760X147</t>
  </si>
  <si>
    <t>W760X161</t>
  </si>
  <si>
    <t>W760X173</t>
  </si>
  <si>
    <t>W760X185</t>
  </si>
  <si>
    <t>W760X196</t>
  </si>
  <si>
    <t>W760X257</t>
  </si>
  <si>
    <t>W760X284</t>
  </si>
  <si>
    <t>W760X314</t>
  </si>
  <si>
    <t>W760X350</t>
  </si>
  <si>
    <t>W760X389</t>
  </si>
  <si>
    <t>W760X434</t>
  </si>
  <si>
    <t>W760X484</t>
  </si>
  <si>
    <t>W760X531</t>
  </si>
  <si>
    <t>W760X582</t>
  </si>
  <si>
    <t>W760X644</t>
  </si>
  <si>
    <t>W760X710</t>
  </si>
  <si>
    <t>W760X783</t>
  </si>
  <si>
    <t>W760X865</t>
  </si>
  <si>
    <t>W840X176</t>
  </si>
  <si>
    <t>W840X193</t>
  </si>
  <si>
    <t>W840X210</t>
  </si>
  <si>
    <t>W840X226</t>
  </si>
  <si>
    <t>W840X299</t>
  </si>
  <si>
    <t>W840X329</t>
  </si>
  <si>
    <t>W840X359</t>
  </si>
  <si>
    <t>W840X392</t>
  </si>
  <si>
    <t>W840X433</t>
  </si>
  <si>
    <t>W840X473</t>
  </si>
  <si>
    <t>W840X527</t>
  </si>
  <si>
    <t>W840X577</t>
  </si>
  <si>
    <t>W840X631</t>
  </si>
  <si>
    <t>W840X697</t>
  </si>
  <si>
    <t>W840X767</t>
  </si>
  <si>
    <t>W840X845</t>
  </si>
  <si>
    <t>W840X922</t>
  </si>
  <si>
    <t>W920X1072</t>
  </si>
  <si>
    <t>W920X1188</t>
  </si>
  <si>
    <t>W920X1262</t>
  </si>
  <si>
    <t>W920X201</t>
  </si>
  <si>
    <t>W920X223</t>
  </si>
  <si>
    <t>W920X238</t>
  </si>
  <si>
    <t>W920X253</t>
  </si>
  <si>
    <t>W920X271</t>
  </si>
  <si>
    <t>W920X289</t>
  </si>
  <si>
    <t>W920X313</t>
  </si>
  <si>
    <t>W920X342</t>
  </si>
  <si>
    <t>W920X365</t>
  </si>
  <si>
    <t>W920X387</t>
  </si>
  <si>
    <t>W920X417</t>
  </si>
  <si>
    <t>W920X446</t>
  </si>
  <si>
    <t>W920X488</t>
  </si>
  <si>
    <t>W920X534</t>
  </si>
  <si>
    <t>W920X585</t>
  </si>
  <si>
    <t>W920X653</t>
  </si>
  <si>
    <t>W920X722</t>
  </si>
  <si>
    <t>W920X784</t>
  </si>
  <si>
    <t>W920X876</t>
  </si>
  <si>
    <t>W920X967</t>
  </si>
  <si>
    <t>WWF1000X200</t>
  </si>
  <si>
    <t>WW</t>
  </si>
  <si>
    <t>WWF1000X223</t>
  </si>
  <si>
    <t>WWF1000X262</t>
  </si>
  <si>
    <t>WW1000X200</t>
  </si>
  <si>
    <t>WWF1000X293</t>
  </si>
  <si>
    <t>WW1000X223</t>
  </si>
  <si>
    <t>WWF1000X340</t>
  </si>
  <si>
    <t>WW1000X262</t>
  </si>
  <si>
    <t>WWF1000X377</t>
  </si>
  <si>
    <t>WW1000X293</t>
  </si>
  <si>
    <t>WWF1000X447</t>
  </si>
  <si>
    <t>WW1000X340</t>
  </si>
  <si>
    <t>WWF1100X234</t>
  </si>
  <si>
    <t>WW1000X377</t>
  </si>
  <si>
    <t>WWF1100X273</t>
  </si>
  <si>
    <t>WW1000X447</t>
  </si>
  <si>
    <t>WWF1100X304</t>
  </si>
  <si>
    <t>WW1100X234</t>
  </si>
  <si>
    <t>WWF1100X351</t>
  </si>
  <si>
    <t>WW1100X273</t>
  </si>
  <si>
    <t>WWF1100X388</t>
  </si>
  <si>
    <t>WW1100X304</t>
  </si>
  <si>
    <t>WWF1100X458</t>
  </si>
  <si>
    <t>WW1100X351</t>
  </si>
  <si>
    <t>WWF1200X263</t>
  </si>
  <si>
    <t>WW1100X388</t>
  </si>
  <si>
    <t>WWF1200X302</t>
  </si>
  <si>
    <t>WW1100X458</t>
  </si>
  <si>
    <t>WWF1200X333</t>
  </si>
  <si>
    <t>WW1200X263</t>
  </si>
  <si>
    <t>WWF1200X380</t>
  </si>
  <si>
    <t>WW1200X302</t>
  </si>
  <si>
    <t>WWF1200X418</t>
  </si>
  <si>
    <t>WW1200X333</t>
  </si>
  <si>
    <t>WWF1200X487</t>
  </si>
  <si>
    <t>WW1200X380</t>
  </si>
  <si>
    <t>WWF1400X358</t>
  </si>
  <si>
    <t>WW1200X418</t>
  </si>
  <si>
    <t>WWF1400X405</t>
  </si>
  <si>
    <t>WW1200X487</t>
  </si>
  <si>
    <t>WWF1400X471</t>
  </si>
  <si>
    <t>WW1400X358</t>
  </si>
  <si>
    <t>WWF1400X513</t>
  </si>
  <si>
    <t>WW1400X405</t>
  </si>
  <si>
    <t>WWF1400X597</t>
  </si>
  <si>
    <t>WW1400X471</t>
  </si>
  <si>
    <t>WWF1600X431</t>
  </si>
  <si>
    <t>WW1400X513</t>
  </si>
  <si>
    <t>WWF1600X496</t>
  </si>
  <si>
    <t>WW1400X597</t>
  </si>
  <si>
    <t>WWF1600X538</t>
  </si>
  <si>
    <t>WW1600X431</t>
  </si>
  <si>
    <t>WWF1600X580</t>
  </si>
  <si>
    <t>WW1600X496</t>
  </si>
  <si>
    <t>WWF1600X622</t>
  </si>
  <si>
    <t>WW1600X538</t>
  </si>
  <si>
    <t>WWF1800X510</t>
  </si>
  <si>
    <t>WW1600X580</t>
  </si>
  <si>
    <t>WWF1800X575</t>
  </si>
  <si>
    <t>WW1600X622</t>
  </si>
  <si>
    <t>WWF1800X617</t>
  </si>
  <si>
    <t>WW1800X510</t>
  </si>
  <si>
    <t>WWF1800X659</t>
  </si>
  <si>
    <t>WW1800X575</t>
  </si>
  <si>
    <t>WWF1800X700</t>
  </si>
  <si>
    <t>WW1800X617</t>
  </si>
  <si>
    <t>WWF2000X542</t>
  </si>
  <si>
    <t>WW1800X659</t>
  </si>
  <si>
    <t>WWF2000X607</t>
  </si>
  <si>
    <t>WW1800X700</t>
  </si>
  <si>
    <t>WWF2000X648</t>
  </si>
  <si>
    <t>WW2000X542</t>
  </si>
  <si>
    <t>WWF2000X732</t>
  </si>
  <si>
    <t>WW2000X607</t>
  </si>
  <si>
    <t>WWF350X137</t>
  </si>
  <si>
    <t>WW2000X648</t>
  </si>
  <si>
    <t>WWF350X155</t>
  </si>
  <si>
    <t>WW2000X732</t>
  </si>
  <si>
    <t>WWF350X176</t>
  </si>
  <si>
    <t>WW350X137</t>
  </si>
  <si>
    <t>WWF350X192</t>
  </si>
  <si>
    <t>WW350X155</t>
  </si>
  <si>
    <t>WWF350X212</t>
  </si>
  <si>
    <t>WW350X176</t>
  </si>
  <si>
    <t>WWF350X238</t>
  </si>
  <si>
    <t>WW350X192</t>
  </si>
  <si>
    <t>WWF350X263</t>
  </si>
  <si>
    <t>WW350X212</t>
  </si>
  <si>
    <t>WWF350X315</t>
  </si>
  <si>
    <t>WW350X238</t>
  </si>
  <si>
    <t>WWF400X157</t>
  </si>
  <si>
    <t>WW350X263</t>
  </si>
  <si>
    <t>WWF400X178</t>
  </si>
  <si>
    <t>WW350X315</t>
  </si>
  <si>
    <t>WWF400X202</t>
  </si>
  <si>
    <t>WW400X157</t>
  </si>
  <si>
    <t>WWF400X220</t>
  </si>
  <si>
    <t>WW400X178</t>
  </si>
  <si>
    <t>WWF400X243</t>
  </si>
  <si>
    <t>WW400X202</t>
  </si>
  <si>
    <t>WWF400X273</t>
  </si>
  <si>
    <t>WW400X220</t>
  </si>
  <si>
    <t>WWF400X303</t>
  </si>
  <si>
    <t>WW400X243</t>
  </si>
  <si>
    <t>WWF400X362</t>
  </si>
  <si>
    <t>WW400X273</t>
  </si>
  <si>
    <t>WWF400X444</t>
  </si>
  <si>
    <t>WW400X303</t>
  </si>
  <si>
    <t>WWF450X177</t>
  </si>
  <si>
    <t>WW400X362</t>
  </si>
  <si>
    <t>WWF450X201</t>
  </si>
  <si>
    <t>WW400X444</t>
  </si>
  <si>
    <t>WWF450X228</t>
  </si>
  <si>
    <t>WW450X177</t>
  </si>
  <si>
    <t>WWF450X248</t>
  </si>
  <si>
    <t>WW450X201</t>
  </si>
  <si>
    <t>WWF450X274</t>
  </si>
  <si>
    <t>WW450X228</t>
  </si>
  <si>
    <t>WWF450X308</t>
  </si>
  <si>
    <t>WW450X248</t>
  </si>
  <si>
    <t>WWF450X342</t>
  </si>
  <si>
    <t>WW450X274</t>
  </si>
  <si>
    <t>WWF450X409</t>
  </si>
  <si>
    <t>WW450X308</t>
  </si>
  <si>
    <t>WWF450X503</t>
  </si>
  <si>
    <t>WW450X342</t>
  </si>
  <si>
    <t>WWF500X197</t>
  </si>
  <si>
    <t>WW450X409</t>
  </si>
  <si>
    <t>WWF500X223</t>
  </si>
  <si>
    <t>WW450X503</t>
  </si>
  <si>
    <t>WWF500X254</t>
  </si>
  <si>
    <t>WW500X197</t>
  </si>
  <si>
    <t>WWF500X276</t>
  </si>
  <si>
    <t>WW500X223</t>
  </si>
  <si>
    <t>WWF500X306</t>
  </si>
  <si>
    <t>WW500X254</t>
  </si>
  <si>
    <t>WWF500X343</t>
  </si>
  <si>
    <t>WW500X276</t>
  </si>
  <si>
    <t>WWF500X381</t>
  </si>
  <si>
    <t>WWF500X456</t>
  </si>
  <si>
    <t>WW500X343</t>
  </si>
  <si>
    <t>WWF500X561</t>
  </si>
  <si>
    <t>WW500X381</t>
  </si>
  <si>
    <t>WWF500X651</t>
  </si>
  <si>
    <t>WW500X456</t>
  </si>
  <si>
    <t>WWF550X280</t>
  </si>
  <si>
    <t>WW500X561</t>
  </si>
  <si>
    <t>WWF550X420</t>
  </si>
  <si>
    <t>WW500X651</t>
  </si>
  <si>
    <t>WWF550X503</t>
  </si>
  <si>
    <t>WW550X280</t>
  </si>
  <si>
    <t>WWF550X620</t>
  </si>
  <si>
    <t>WW550X420</t>
  </si>
  <si>
    <t>WWF550X721</t>
  </si>
  <si>
    <t>WW550X503</t>
  </si>
  <si>
    <t>WWF600X369</t>
  </si>
  <si>
    <t>WW550X620</t>
  </si>
  <si>
    <t>WWF600X460</t>
  </si>
  <si>
    <t>WW550X721</t>
  </si>
  <si>
    <t>WWF600X551</t>
  </si>
  <si>
    <t>WW600X369</t>
  </si>
  <si>
    <t>WWF600X680</t>
  </si>
  <si>
    <t>WW600X460</t>
  </si>
  <si>
    <t>WWF600X793</t>
  </si>
  <si>
    <t>WW600X551</t>
  </si>
  <si>
    <t>WWF650X400</t>
  </si>
  <si>
    <t>WW600X680</t>
  </si>
  <si>
    <t>WWF650X499</t>
  </si>
  <si>
    <t>WW600X793</t>
  </si>
  <si>
    <t>WWF650X598</t>
  </si>
  <si>
    <t>WW650X400</t>
  </si>
  <si>
    <t>WWF650X739</t>
  </si>
  <si>
    <t>WW650X499</t>
  </si>
  <si>
    <t>WWF650X864</t>
  </si>
  <si>
    <t>WW650X598</t>
  </si>
  <si>
    <t>WWF700X152</t>
  </si>
  <si>
    <t>WW650X739</t>
  </si>
  <si>
    <t>WWF700X175</t>
  </si>
  <si>
    <t>WW650X864</t>
  </si>
  <si>
    <t>WWF700X196</t>
  </si>
  <si>
    <t>WW700X152</t>
  </si>
  <si>
    <t>WWF700X214</t>
  </si>
  <si>
    <t>WW700X175</t>
  </si>
  <si>
    <t>WWF700X245</t>
  </si>
  <si>
    <t>WW700X196</t>
  </si>
  <si>
    <t>WWF800X161</t>
  </si>
  <si>
    <t>WW700X214</t>
  </si>
  <si>
    <t>WWF800X184</t>
  </si>
  <si>
    <t>WW700X245</t>
  </si>
  <si>
    <t>WWF800X223</t>
  </si>
  <si>
    <t>WW800X161</t>
  </si>
  <si>
    <t>WWF800X253</t>
  </si>
  <si>
    <t>WW800X184</t>
  </si>
  <si>
    <t>WWF800X300</t>
  </si>
  <si>
    <t>WW800X223</t>
  </si>
  <si>
    <t>WWF800X339</t>
  </si>
  <si>
    <t>WW800X253</t>
  </si>
  <si>
    <t>WWF900X169</t>
  </si>
  <si>
    <t>WW800X300</t>
  </si>
  <si>
    <t>WWF900X192</t>
  </si>
  <si>
    <t>WW800X339</t>
  </si>
  <si>
    <t>WWF900X231</t>
  </si>
  <si>
    <t>WW900X169</t>
  </si>
  <si>
    <t>WWF900X262</t>
  </si>
  <si>
    <t>WW900X192</t>
  </si>
  <si>
    <t>WWF900X309</t>
  </si>
  <si>
    <t>WW900X231</t>
  </si>
  <si>
    <t>WWF900X347</t>
  </si>
  <si>
    <t>WW900X262</t>
  </si>
  <si>
    <t>WWF900X417</t>
  </si>
  <si>
    <t>WW900X309</t>
  </si>
  <si>
    <t>WW900X347</t>
  </si>
  <si>
    <t>WW900X417</t>
  </si>
  <si>
    <t>Maisonneuve Hospital-new roof</t>
  </si>
  <si>
    <t>D=Tf/(.155*Lw)</t>
  </si>
  <si>
    <t>pitch p=</t>
  </si>
  <si>
    <t>Bearing resistance of bolts</t>
  </si>
  <si>
    <t>Block Tear Out of central part of  the plate</t>
  </si>
  <si>
    <t>Gross tension cap'y of the plate</t>
  </si>
  <si>
    <t>Plate Tension Cap'y</t>
  </si>
  <si>
    <t>Bpl=2*ws+B</t>
  </si>
  <si>
    <t>Net Tensile Plate cap'y</t>
  </si>
  <si>
    <t>Tr,g=0.9*Bpl*t*Fy</t>
  </si>
  <si>
    <r>
      <t xml:space="preserve">USE  </t>
    </r>
    <r>
      <rPr>
        <b/>
        <sz val="14"/>
        <rFont val="Arial"/>
        <family val="2"/>
      </rPr>
      <t>ws=</t>
    </r>
  </si>
  <si>
    <t>chosen by me</t>
  </si>
  <si>
    <t>Tr,g&lt;Tr,n for ductile behaviour</t>
  </si>
  <si>
    <r>
      <t>Br=3*0.67*tf*d</t>
    </r>
    <r>
      <rPr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>*Fu*n</t>
    </r>
  </si>
  <si>
    <r>
      <t>bolt diam d</t>
    </r>
    <r>
      <rPr>
        <vertAlign val="subscript"/>
        <sz val="10"/>
        <rFont val="Arial"/>
        <family val="2"/>
      </rPr>
      <t>b</t>
    </r>
  </si>
  <si>
    <r>
      <t>bolt hole d</t>
    </r>
    <r>
      <rPr>
        <vertAlign val="subscript"/>
        <sz val="10"/>
        <rFont val="Arial"/>
        <family val="2"/>
      </rPr>
      <t>h</t>
    </r>
  </si>
  <si>
    <t>Tr+Vr=.9AntFu+.6.9AgvFy</t>
  </si>
  <si>
    <r>
      <t>Trn=.9.85t(Bpl-2d</t>
    </r>
    <r>
      <rPr>
        <vertAlign val="subscript"/>
        <sz val="11"/>
        <color indexed="8"/>
        <rFont val="Calibri"/>
        <family val="2"/>
      </rPr>
      <t>h</t>
    </r>
    <r>
      <rPr>
        <sz val="11"/>
        <color indexed="8"/>
        <rFont val="Calibri"/>
        <family val="2"/>
      </rPr>
      <t>)Fu</t>
    </r>
  </si>
  <si>
    <t>Ant=(G-dh)t</t>
  </si>
  <si>
    <r>
      <t>mm</t>
    </r>
    <r>
      <rPr>
        <vertAlign val="superscript"/>
        <sz val="10"/>
        <rFont val="Arial"/>
        <family val="2"/>
      </rPr>
      <t>2</t>
    </r>
  </si>
  <si>
    <r>
      <t>Agv=2t((n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-1)p+eh)</t>
    </r>
  </si>
  <si>
    <r>
      <t>Anv=2t((n-1)p+eh-(n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-.5))dh</t>
    </r>
  </si>
  <si>
    <t>Tr+Vr=.9AntFu+.6.9AnvFu</t>
  </si>
  <si>
    <r>
      <t>M</t>
    </r>
    <r>
      <rPr>
        <b/>
        <vertAlign val="subscript"/>
        <sz val="14"/>
        <color indexed="8"/>
        <rFont val="Calibri"/>
        <family val="2"/>
      </rPr>
      <t>f</t>
    </r>
  </si>
  <si>
    <r>
      <t>kn/mm</t>
    </r>
    <r>
      <rPr>
        <vertAlign val="superscript"/>
        <sz val="11"/>
        <color indexed="10"/>
        <rFont val="Calibri"/>
        <family val="2"/>
      </rPr>
      <t>3</t>
    </r>
    <r>
      <rPr>
        <sz val="12"/>
        <color theme="1"/>
        <rFont val="Arial"/>
        <family val="2"/>
      </rPr>
      <t/>
    </r>
  </si>
  <si>
    <t>Num per/1hor row n1</t>
  </si>
  <si>
    <t>all numbers in red are input</t>
  </si>
  <si>
    <t>bolts</t>
  </si>
  <si>
    <r>
      <t>d=d</t>
    </r>
    <r>
      <rPr>
        <vertAlign val="subscript"/>
        <sz val="10"/>
        <rFont val="Arial"/>
        <family val="2"/>
      </rPr>
      <t>beam</t>
    </r>
    <r>
      <rPr>
        <sz val="10"/>
        <rFont val="Arial"/>
        <family val="2"/>
      </rPr>
      <t xml:space="preserve"> +t</t>
    </r>
  </si>
  <si>
    <t>The bolts drawn on the schema are not the actual number of bolts</t>
  </si>
  <si>
    <t>Diaphragm Moment Plate Connection</t>
  </si>
  <si>
    <t>Cut Out Plate Connection   &amp;</t>
  </si>
  <si>
    <t xml:space="preserve"> Black hbk page 5-6 and example 5.3  AISC Hollow Strutural sections Connection Manual</t>
  </si>
  <si>
    <t>HSS127x127X13</t>
  </si>
  <si>
    <t>TSK_7</t>
  </si>
  <si>
    <t>Dec 10,17</t>
  </si>
  <si>
    <t>W410x39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</si>
</sst>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\ &quot;kNm&quot;"/>
    <numFmt numFmtId="167" formatCode="0\ &quot;kN&quot;"/>
    <numFmt numFmtId="168" formatCode="0\ &quot;mm&quot;"/>
    <numFmt numFmtId="169" formatCode="0\ &quot;bolts&quot;"/>
  </numFmts>
  <fonts count="68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10"/>
      <name val="Calibri"/>
      <family val="2"/>
    </font>
    <font>
      <vertAlign val="subscript"/>
      <sz val="10"/>
      <name val="Cambria"/>
      <family val="1"/>
    </font>
    <font>
      <vertAlign val="subscript"/>
      <sz val="11"/>
      <color indexed="8"/>
      <name val="Cambria"/>
      <family val="1"/>
    </font>
    <font>
      <b/>
      <sz val="14"/>
      <name val="Arial"/>
      <family val="2"/>
    </font>
    <font>
      <b/>
      <vertAlign val="subscript"/>
      <sz val="10"/>
      <name val="Arial"/>
      <family val="2"/>
    </font>
    <font>
      <sz val="10"/>
      <color indexed="11"/>
      <name val="MS Sans Serif"/>
      <family val="2"/>
    </font>
    <font>
      <b/>
      <sz val="10"/>
      <name val="MS Sans Serif"/>
    </font>
    <font>
      <sz val="10"/>
      <color indexed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u/>
      <sz val="18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3"/>
      <name val="Calibri"/>
      <family val="2"/>
    </font>
    <font>
      <sz val="14"/>
      <color theme="3"/>
      <name val="Calibri"/>
      <family val="2"/>
      <scheme val="minor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theme="5"/>
      <name val="MS Sans Serif"/>
      <family val="2"/>
    </font>
    <font>
      <sz val="10"/>
      <color rgb="FFFF0000"/>
      <name val="Calibri"/>
      <family val="2"/>
      <scheme val="minor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1"/>
      <color rgb="FFFF0000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rgb="FFFF0000"/>
      <name val="Arial"/>
      <family val="2"/>
    </font>
    <font>
      <u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2" borderId="0"/>
  </cellStyleXfs>
  <cellXfs count="173">
    <xf numFmtId="0" fontId="0" fillId="0" borderId="0" xfId="0"/>
    <xf numFmtId="0" fontId="5" fillId="2" borderId="1" xfId="1" applyFont="1" applyBorder="1" applyProtection="1"/>
    <xf numFmtId="0" fontId="8" fillId="2" borderId="2" xfId="1" applyFont="1" applyBorder="1" applyProtection="1"/>
    <xf numFmtId="0" fontId="5" fillId="2" borderId="3" xfId="1" applyFont="1" applyBorder="1" applyProtection="1"/>
    <xf numFmtId="0" fontId="8" fillId="2" borderId="4" xfId="1" applyFont="1" applyBorder="1" applyProtection="1"/>
    <xf numFmtId="0" fontId="8" fillId="2" borderId="2" xfId="1" applyFont="1" applyBorder="1" applyAlignment="1" applyProtection="1">
      <alignment horizontal="left"/>
    </xf>
    <xf numFmtId="0" fontId="8" fillId="2" borderId="5" xfId="1" applyFont="1" applyBorder="1" applyProtection="1"/>
    <xf numFmtId="0" fontId="8" fillId="2" borderId="6" xfId="1" applyFont="1" applyBorder="1" applyProtection="1"/>
    <xf numFmtId="0" fontId="9" fillId="2" borderId="7" xfId="1" applyFont="1" applyBorder="1" applyProtection="1"/>
    <xf numFmtId="0" fontId="8" fillId="2" borderId="8" xfId="1" applyFont="1" applyBorder="1" applyProtection="1"/>
    <xf numFmtId="0" fontId="8" fillId="2" borderId="9" xfId="1" applyFont="1" applyBorder="1" applyProtection="1"/>
    <xf numFmtId="0" fontId="8" fillId="2" borderId="10" xfId="1" applyFont="1" applyBorder="1" applyProtection="1"/>
    <xf numFmtId="0" fontId="9" fillId="2" borderId="1" xfId="1" applyFont="1" applyBorder="1" applyAlignment="1" applyProtection="1">
      <alignment horizontal="center"/>
    </xf>
    <xf numFmtId="0" fontId="8" fillId="2" borderId="1" xfId="1" applyFont="1" applyBorder="1" applyProtection="1"/>
    <xf numFmtId="15" fontId="9" fillId="2" borderId="1" xfId="1" applyNumberFormat="1" applyFont="1" applyBorder="1" applyAlignment="1" applyProtection="1">
      <alignment horizontal="center"/>
    </xf>
    <xf numFmtId="0" fontId="4" fillId="3" borderId="2" xfId="1" applyFont="1" applyFill="1" applyBorder="1" applyProtection="1">
      <protection locked="0"/>
    </xf>
    <xf numFmtId="0" fontId="6" fillId="3" borderId="5" xfId="1" applyFont="1" applyFill="1" applyBorder="1" applyAlignment="1" applyProtection="1">
      <alignment horizontal="center"/>
      <protection locked="0"/>
    </xf>
    <xf numFmtId="16" fontId="6" fillId="3" borderId="5" xfId="1" applyNumberFormat="1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0" fillId="2" borderId="13" xfId="1" applyFont="1" applyBorder="1" applyAlignment="1" applyProtection="1">
      <alignment vertical="center"/>
    </xf>
    <xf numFmtId="0" fontId="33" fillId="4" borderId="14" xfId="1" applyFont="1" applyFill="1" applyBorder="1" applyProtection="1">
      <protection locked="0"/>
    </xf>
    <xf numFmtId="0" fontId="34" fillId="4" borderId="11" xfId="1" applyFont="1" applyFill="1" applyBorder="1" applyProtection="1"/>
    <xf numFmtId="0" fontId="5" fillId="3" borderId="15" xfId="1" applyFont="1" applyFill="1" applyBorder="1" applyProtection="1"/>
    <xf numFmtId="0" fontId="5" fillId="3" borderId="9" xfId="1" applyFont="1" applyFill="1" applyBorder="1" applyProtection="1"/>
    <xf numFmtId="0" fontId="13" fillId="3" borderId="5" xfId="1" applyFont="1" applyFill="1" applyBorder="1" applyAlignment="1" applyProtection="1">
      <alignment horizontal="center"/>
      <protection locked="0"/>
    </xf>
    <xf numFmtId="0" fontId="6" fillId="3" borderId="5" xfId="1" applyFont="1" applyFill="1" applyBorder="1" applyAlignment="1" applyProtection="1">
      <alignment horizontal="left"/>
      <protection locked="0"/>
    </xf>
    <xf numFmtId="0" fontId="11" fillId="3" borderId="11" xfId="1" applyFont="1" applyFill="1" applyBorder="1" applyProtection="1"/>
    <xf numFmtId="0" fontId="11" fillId="3" borderId="12" xfId="1" applyFont="1" applyFill="1" applyBorder="1" applyProtection="1"/>
    <xf numFmtId="0" fontId="11" fillId="3" borderId="1" xfId="1" applyFont="1" applyFill="1" applyBorder="1" applyProtection="1"/>
    <xf numFmtId="0" fontId="11" fillId="3" borderId="3" xfId="1" applyFont="1" applyFill="1" applyBorder="1" applyProtection="1"/>
    <xf numFmtId="0" fontId="15" fillId="3" borderId="9" xfId="1" applyFont="1" applyFill="1" applyBorder="1" applyAlignment="1" applyProtection="1">
      <alignment horizontal="center"/>
      <protection locked="0"/>
    </xf>
    <xf numFmtId="0" fontId="15" fillId="3" borderId="2" xfId="1" applyFont="1" applyFill="1" applyBorder="1" applyAlignment="1" applyProtection="1">
      <alignment horizontal="left"/>
      <protection locked="0"/>
    </xf>
    <xf numFmtId="15" fontId="9" fillId="2" borderId="5" xfId="1" applyNumberFormat="1" applyFont="1" applyFill="1" applyBorder="1" applyAlignment="1" applyProtection="1">
      <alignment horizontal="center"/>
    </xf>
    <xf numFmtId="0" fontId="16" fillId="2" borderId="14" xfId="1" applyFont="1" applyBorder="1" applyProtection="1"/>
    <xf numFmtId="0" fontId="29" fillId="0" borderId="0" xfId="0" applyFont="1"/>
    <xf numFmtId="0" fontId="0" fillId="4" borderId="0" xfId="0" applyFill="1"/>
    <xf numFmtId="0" fontId="35" fillId="5" borderId="16" xfId="0" applyFont="1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0" xfId="0" applyFill="1" applyBorder="1"/>
    <xf numFmtId="0" fontId="32" fillId="5" borderId="0" xfId="0" applyFont="1" applyFill="1" applyBorder="1"/>
    <xf numFmtId="1" fontId="36" fillId="5" borderId="0" xfId="0" applyNumberFormat="1" applyFont="1" applyFill="1" applyBorder="1"/>
    <xf numFmtId="0" fontId="36" fillId="5" borderId="0" xfId="0" applyFont="1" applyFill="1" applyBorder="1"/>
    <xf numFmtId="0" fontId="0" fillId="5" borderId="20" xfId="0" applyFill="1" applyBorder="1" applyAlignment="1">
      <alignment horizontal="left"/>
    </xf>
    <xf numFmtId="0" fontId="32" fillId="5" borderId="20" xfId="0" applyFont="1" applyFill="1" applyBorder="1"/>
    <xf numFmtId="0" fontId="37" fillId="4" borderId="0" xfId="0" applyFont="1" applyFill="1" applyBorder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" fontId="32" fillId="5" borderId="0" xfId="0" applyNumberFormat="1" applyFont="1" applyFill="1" applyBorder="1"/>
    <xf numFmtId="0" fontId="2" fillId="5" borderId="19" xfId="0" applyFont="1" applyFill="1" applyBorder="1"/>
    <xf numFmtId="0" fontId="36" fillId="5" borderId="20" xfId="0" applyFont="1" applyFill="1" applyBorder="1"/>
    <xf numFmtId="0" fontId="2" fillId="0" borderId="0" xfId="0" applyFont="1"/>
    <xf numFmtId="0" fontId="0" fillId="5" borderId="0" xfId="0" applyFill="1"/>
    <xf numFmtId="0" fontId="21" fillId="5" borderId="19" xfId="0" applyFont="1" applyFill="1" applyBorder="1"/>
    <xf numFmtId="0" fontId="38" fillId="5" borderId="0" xfId="0" applyFont="1" applyFill="1" applyBorder="1"/>
    <xf numFmtId="0" fontId="39" fillId="5" borderId="19" xfId="0" applyFont="1" applyFill="1" applyBorder="1"/>
    <xf numFmtId="0" fontId="40" fillId="5" borderId="0" xfId="0" applyFont="1" applyFill="1" applyBorder="1"/>
    <xf numFmtId="0" fontId="21" fillId="5" borderId="0" xfId="0" applyFont="1" applyFill="1" applyBorder="1"/>
    <xf numFmtId="0" fontId="0" fillId="5" borderId="14" xfId="0" applyFill="1" applyBorder="1"/>
    <xf numFmtId="0" fontId="21" fillId="5" borderId="14" xfId="0" applyFont="1" applyFill="1" applyBorder="1"/>
    <xf numFmtId="0" fontId="39" fillId="5" borderId="14" xfId="0" applyFont="1" applyFill="1" applyBorder="1"/>
    <xf numFmtId="0" fontId="2" fillId="5" borderId="0" xfId="0" applyFont="1" applyFill="1" applyBorder="1"/>
    <xf numFmtId="0" fontId="0" fillId="5" borderId="0" xfId="0" applyFont="1" applyFill="1" applyBorder="1"/>
    <xf numFmtId="0" fontId="41" fillId="4" borderId="0" xfId="0" applyFont="1" applyFill="1"/>
    <xf numFmtId="0" fontId="0" fillId="0" borderId="5" xfId="0" applyBorder="1"/>
    <xf numFmtId="0" fontId="0" fillId="0" borderId="5" xfId="0" applyBorder="1" applyAlignment="1">
      <alignment horizontal="right"/>
    </xf>
    <xf numFmtId="0" fontId="42" fillId="5" borderId="0" xfId="0" applyFont="1" applyFill="1" applyBorder="1"/>
    <xf numFmtId="0" fontId="43" fillId="5" borderId="0" xfId="0" applyFont="1" applyFill="1" applyBorder="1"/>
    <xf numFmtId="0" fontId="0" fillId="4" borderId="0" xfId="0" applyFill="1" applyBorder="1"/>
    <xf numFmtId="0" fontId="45" fillId="5" borderId="0" xfId="0" applyFont="1" applyFill="1" applyBorder="1"/>
    <xf numFmtId="0" fontId="46" fillId="5" borderId="0" xfId="0" applyFont="1" applyFill="1" applyBorder="1"/>
    <xf numFmtId="0" fontId="7" fillId="5" borderId="19" xfId="0" applyFont="1" applyFill="1" applyBorder="1"/>
    <xf numFmtId="1" fontId="42" fillId="5" borderId="0" xfId="0" applyNumberFormat="1" applyFont="1" applyFill="1" applyBorder="1"/>
    <xf numFmtId="2" fontId="36" fillId="5" borderId="0" xfId="0" applyNumberFormat="1" applyFont="1" applyFill="1" applyBorder="1"/>
    <xf numFmtId="0" fontId="47" fillId="5" borderId="0" xfId="0" applyFont="1" applyFill="1" applyBorder="1"/>
    <xf numFmtId="1" fontId="48" fillId="5" borderId="0" xfId="0" applyNumberFormat="1" applyFont="1" applyFill="1" applyBorder="1"/>
    <xf numFmtId="1" fontId="43" fillId="5" borderId="0" xfId="0" applyNumberFormat="1" applyFont="1" applyFill="1" applyBorder="1"/>
    <xf numFmtId="2" fontId="43" fillId="5" borderId="0" xfId="0" applyNumberFormat="1" applyFont="1" applyFill="1" applyBorder="1"/>
    <xf numFmtId="1" fontId="47" fillId="5" borderId="0" xfId="0" applyNumberFormat="1" applyFont="1" applyFill="1" applyBorder="1"/>
    <xf numFmtId="0" fontId="42" fillId="5" borderId="20" xfId="0" applyFont="1" applyFill="1" applyBorder="1"/>
    <xf numFmtId="0" fontId="38" fillId="5" borderId="0" xfId="0" applyFont="1" applyFill="1"/>
    <xf numFmtId="0" fontId="0" fillId="0" borderId="0" xfId="0" applyAlignment="1" applyProtection="1">
      <alignment horizontal="left"/>
      <protection locked="0"/>
    </xf>
    <xf numFmtId="164" fontId="0" fillId="0" borderId="0" xfId="0" applyNumberFormat="1"/>
    <xf numFmtId="0" fontId="23" fillId="0" borderId="0" xfId="0" applyFont="1" applyAlignment="1" applyProtection="1">
      <alignment horizontal="left"/>
      <protection hidden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49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9" fillId="0" borderId="0" xfId="0" applyNumberFormat="1" applyFont="1" applyAlignment="1">
      <alignment horizontal="center"/>
    </xf>
    <xf numFmtId="0" fontId="49" fillId="0" borderId="0" xfId="0" applyFont="1"/>
    <xf numFmtId="164" fontId="5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41" fillId="5" borderId="0" xfId="0" applyFont="1" applyFill="1" applyBorder="1"/>
    <xf numFmtId="2" fontId="52" fillId="5" borderId="0" xfId="0" applyNumberFormat="1" applyFont="1" applyFill="1" applyBorder="1"/>
    <xf numFmtId="0" fontId="46" fillId="4" borderId="0" xfId="0" applyFont="1" applyFill="1" applyBorder="1"/>
    <xf numFmtId="2" fontId="47" fillId="4" borderId="0" xfId="0" applyNumberFormat="1" applyFont="1" applyFill="1" applyBorder="1"/>
    <xf numFmtId="0" fontId="47" fillId="4" borderId="0" xfId="0" applyFont="1" applyFill="1" applyBorder="1"/>
    <xf numFmtId="0" fontId="53" fillId="4" borderId="0" xfId="0" applyFont="1" applyFill="1" applyBorder="1"/>
    <xf numFmtId="0" fontId="32" fillId="4" borderId="0" xfId="0" applyFont="1" applyFill="1" applyBorder="1"/>
    <xf numFmtId="1" fontId="0" fillId="4" borderId="0" xfId="0" applyNumberFormat="1" applyFill="1" applyBorder="1"/>
    <xf numFmtId="0" fontId="54" fillId="4" borderId="0" xfId="0" applyFont="1" applyFill="1" applyBorder="1"/>
    <xf numFmtId="0" fontId="31" fillId="4" borderId="0" xfId="0" applyFont="1" applyFill="1" applyBorder="1"/>
    <xf numFmtId="0" fontId="55" fillId="4" borderId="0" xfId="0" applyFont="1" applyFill="1" applyBorder="1"/>
    <xf numFmtId="1" fontId="37" fillId="4" borderId="0" xfId="0" applyNumberFormat="1" applyFont="1" applyFill="1" applyBorder="1"/>
    <xf numFmtId="0" fontId="0" fillId="4" borderId="0" xfId="0" applyFont="1" applyFill="1" applyBorder="1"/>
    <xf numFmtId="0" fontId="56" fillId="4" borderId="0" xfId="0" applyFont="1" applyFill="1" applyBorder="1"/>
    <xf numFmtId="1" fontId="56" fillId="4" borderId="0" xfId="0" applyNumberFormat="1" applyFont="1" applyFill="1" applyBorder="1"/>
    <xf numFmtId="2" fontId="0" fillId="4" borderId="0" xfId="0" applyNumberFormat="1" applyFill="1" applyBorder="1"/>
    <xf numFmtId="0" fontId="45" fillId="4" borderId="0" xfId="0" applyFont="1" applyFill="1" applyBorder="1"/>
    <xf numFmtId="0" fontId="57" fillId="4" borderId="0" xfId="0" applyFont="1" applyFill="1" applyBorder="1"/>
    <xf numFmtId="0" fontId="58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59" fillId="4" borderId="0" xfId="0" applyFont="1" applyFill="1" applyBorder="1"/>
    <xf numFmtId="0" fontId="29" fillId="5" borderId="0" xfId="0" applyFont="1" applyFill="1" applyBorder="1"/>
    <xf numFmtId="0" fontId="60" fillId="4" borderId="0" xfId="0" applyFont="1" applyFill="1" applyBorder="1" applyAlignment="1">
      <alignment horizontal="left"/>
    </xf>
    <xf numFmtId="0" fontId="28" fillId="0" borderId="0" xfId="0" applyFont="1"/>
    <xf numFmtId="0" fontId="31" fillId="5" borderId="0" xfId="0" applyFont="1" applyFill="1" applyBorder="1"/>
    <xf numFmtId="0" fontId="56" fillId="5" borderId="0" xfId="0" applyFont="1" applyFill="1" applyBorder="1"/>
    <xf numFmtId="1" fontId="30" fillId="5" borderId="0" xfId="0" applyNumberFormat="1" applyFont="1" applyFill="1" applyBorder="1"/>
    <xf numFmtId="0" fontId="7" fillId="5" borderId="0" xfId="0" applyFont="1" applyFill="1" applyBorder="1"/>
    <xf numFmtId="0" fontId="2" fillId="5" borderId="0" xfId="0" applyFont="1" applyFill="1"/>
    <xf numFmtId="1" fontId="61" fillId="5" borderId="0" xfId="0" applyNumberFormat="1" applyFont="1" applyFill="1" applyBorder="1"/>
    <xf numFmtId="166" fontId="44" fillId="5" borderId="0" xfId="0" applyNumberFormat="1" applyFont="1" applyFill="1" applyBorder="1"/>
    <xf numFmtId="167" fontId="44" fillId="5" borderId="0" xfId="0" applyNumberFormat="1" applyFont="1" applyFill="1" applyBorder="1"/>
    <xf numFmtId="167" fontId="42" fillId="5" borderId="0" xfId="0" applyNumberFormat="1" applyFont="1" applyFill="1" applyBorder="1"/>
    <xf numFmtId="169" fontId="21" fillId="5" borderId="0" xfId="0" applyNumberFormat="1" applyFont="1" applyFill="1"/>
    <xf numFmtId="0" fontId="64" fillId="5" borderId="14" xfId="1" applyFont="1" applyFill="1" applyBorder="1" applyProtection="1"/>
    <xf numFmtId="0" fontId="32" fillId="5" borderId="0" xfId="0" applyFont="1" applyFill="1"/>
    <xf numFmtId="1" fontId="7" fillId="5" borderId="0" xfId="0" applyNumberFormat="1" applyFont="1" applyFill="1"/>
    <xf numFmtId="168" fontId="7" fillId="5" borderId="0" xfId="0" applyNumberFormat="1" applyFont="1" applyFill="1"/>
    <xf numFmtId="168" fontId="44" fillId="5" borderId="0" xfId="0" applyNumberFormat="1" applyFont="1" applyFill="1" applyBorder="1"/>
    <xf numFmtId="0" fontId="65" fillId="5" borderId="0" xfId="0" applyFont="1" applyFill="1"/>
    <xf numFmtId="0" fontId="36" fillId="5" borderId="0" xfId="0" applyNumberFormat="1" applyFont="1" applyFill="1" applyBorder="1"/>
    <xf numFmtId="0" fontId="7" fillId="0" borderId="0" xfId="0" applyFont="1" applyBorder="1"/>
    <xf numFmtId="0" fontId="31" fillId="0" borderId="0" xfId="0" applyFont="1" applyBorder="1"/>
    <xf numFmtId="0" fontId="11" fillId="2" borderId="0" xfId="1" applyFont="1" applyBorder="1" applyAlignment="1" applyProtection="1">
      <alignment vertical="center"/>
    </xf>
    <xf numFmtId="0" fontId="29" fillId="0" borderId="0" xfId="0" applyFont="1" applyBorder="1"/>
    <xf numFmtId="0" fontId="8" fillId="4" borderId="0" xfId="1" applyFont="1" applyFill="1" applyBorder="1" applyProtection="1"/>
    <xf numFmtId="0" fontId="5" fillId="4" borderId="0" xfId="1" applyFont="1" applyFill="1" applyBorder="1" applyProtection="1"/>
    <xf numFmtId="15" fontId="9" fillId="4" borderId="0" xfId="1" applyNumberFormat="1" applyFont="1" applyFill="1" applyBorder="1" applyAlignment="1" applyProtection="1">
      <alignment horizontal="center"/>
    </xf>
    <xf numFmtId="0" fontId="9" fillId="4" borderId="0" xfId="1" applyFont="1" applyFill="1" applyBorder="1" applyAlignment="1" applyProtection="1">
      <alignment horizontal="center"/>
    </xf>
    <xf numFmtId="1" fontId="44" fillId="5" borderId="0" xfId="0" applyNumberFormat="1" applyFont="1" applyFill="1" applyBorder="1"/>
    <xf numFmtId="0" fontId="62" fillId="5" borderId="0" xfId="0" applyFont="1" applyFill="1" applyBorder="1"/>
    <xf numFmtId="2" fontId="61" fillId="5" borderId="0" xfId="0" applyNumberFormat="1" applyFont="1" applyFill="1" applyBorder="1"/>
    <xf numFmtId="1" fontId="40" fillId="5" borderId="0" xfId="0" applyNumberFormat="1" applyFont="1" applyFill="1" applyBorder="1"/>
    <xf numFmtId="0" fontId="66" fillId="5" borderId="0" xfId="0" applyFont="1" applyFill="1" applyBorder="1"/>
    <xf numFmtId="0" fontId="67" fillId="5" borderId="0" xfId="0" applyFont="1" applyFill="1"/>
  </cellXfs>
  <cellStyles count="2">
    <cellStyle name="Normal" xfId="0" builtinId="0"/>
    <cellStyle name="Normal_wxf_in_i" xfId="1" xr:uid="{00000000-0005-0000-0000-000001000000}"/>
  </cellStyles>
  <dxfs count="8">
    <dxf>
      <font>
        <b/>
        <i/>
        <strike val="0"/>
        <u/>
      </font>
      <fill>
        <patternFill>
          <bgColor rgb="FFFF0000"/>
        </patternFill>
      </fill>
    </dxf>
    <dxf>
      <font>
        <b/>
        <i/>
        <u/>
        <color rgb="FFFF0000"/>
      </font>
      <fill>
        <patternFill>
          <bgColor theme="0"/>
        </patternFill>
      </fill>
    </dxf>
    <dxf>
      <font>
        <b/>
        <i/>
        <strike val="0"/>
        <u/>
      </font>
      <fill>
        <patternFill>
          <bgColor rgb="FFFF0000"/>
        </patternFill>
      </fill>
    </dxf>
    <dxf>
      <font>
        <b/>
        <i/>
        <u/>
        <color rgb="FFFF0000"/>
      </font>
      <fill>
        <patternFill>
          <bgColor theme="0"/>
        </patternFill>
      </fill>
    </dxf>
    <dxf>
      <font>
        <b/>
        <i/>
        <strike val="0"/>
        <u/>
      </font>
      <fill>
        <patternFill>
          <bgColor rgb="FFFF0000"/>
        </patternFill>
      </fill>
    </dxf>
    <dxf>
      <font>
        <b/>
        <i/>
        <u/>
        <color rgb="FFFF0000"/>
      </font>
      <fill>
        <patternFill>
          <bgColor theme="0"/>
        </patternFill>
      </fill>
    </dxf>
    <dxf>
      <font>
        <b/>
        <i/>
        <strike val="0"/>
        <u/>
      </font>
      <fill>
        <patternFill>
          <bgColor rgb="FFFF0000"/>
        </patternFill>
      </fill>
    </dxf>
    <dxf>
      <font>
        <b/>
        <i/>
        <u/>
        <color rgb="FFFF000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379801</xdr:colOff>
      <xdr:row>8</xdr:row>
      <xdr:rowOff>47625</xdr:rowOff>
    </xdr:from>
    <xdr:to>
      <xdr:col>14</xdr:col>
      <xdr:colOff>504825</xdr:colOff>
      <xdr:row>49</xdr:row>
      <xdr:rowOff>57150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147DA16-8BA4-470E-B49E-1DC38C6EFFFB}"/>
            </a:ext>
          </a:extLst>
        </xdr:cNvPr>
        <xdr:cNvGrpSpPr/>
      </xdr:nvGrpSpPr>
      <xdr:grpSpPr>
        <a:xfrm>
          <a:off x="2955576" y="1469667"/>
          <a:ext cx="6161995" cy="8286884"/>
          <a:chOff x="2955576" y="1469667"/>
          <a:chExt cx="6161995" cy="8286884"/>
        </a:xfrm>
      </xdr:grpSpPr>
      <xdr:sp macro="" textlink="$C$40">
        <xdr:nvSpPr>
          <xdr:cNvPr id="206" name="TextBox 205">
            <a:extLst>
              <a:ext uri="{FF2B5EF4-FFF2-40B4-BE49-F238E27FC236}">
                <a16:creationId xmlns:a16="http://schemas.microsoft.com/office/drawing/2014/main" id="{A828F990-17B2-471C-A7ED-77EB208689CB}"/>
              </a:ext>
            </a:extLst>
          </xdr:cNvPr>
          <xdr:cNvSpPr txBox="1"/>
        </xdr:nvSpPr>
        <xdr:spPr bwMode="auto">
          <a:xfrm>
            <a:off x="4720241" y="1574442"/>
            <a:ext cx="180975" cy="1782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CA45CB7F-4D54-4CCB-BC7D-7D3B31DAFA6F}" type="TxLink">
              <a:rPr lang="en-US" sz="1000" b="0" i="0" u="none" strike="noStrike">
                <a:solidFill>
                  <a:srgbClr val="FF0000"/>
                </a:solidFill>
                <a:latin typeface="Arial"/>
                <a:cs typeface="Arial"/>
              </a:rPr>
              <a:pPr/>
              <a:t> 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C$46">
        <xdr:nvSpPr>
          <xdr:cNvPr id="207" name="TextBox 206">
            <a:extLst>
              <a:ext uri="{FF2B5EF4-FFF2-40B4-BE49-F238E27FC236}">
                <a16:creationId xmlns:a16="http://schemas.microsoft.com/office/drawing/2014/main" id="{E9340B8A-1DB4-4092-BEFF-47D5216029F3}"/>
              </a:ext>
            </a:extLst>
          </xdr:cNvPr>
          <xdr:cNvSpPr txBox="1"/>
        </xdr:nvSpPr>
        <xdr:spPr bwMode="auto">
          <a:xfrm>
            <a:off x="4444017" y="1555392"/>
            <a:ext cx="495300" cy="235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968BE603-0CB9-46AE-9D20-F0D3197A3196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38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92703D35-F860-483F-9626-AE8F8409A7EC}"/>
              </a:ext>
            </a:extLst>
          </xdr:cNvPr>
          <xdr:cNvSpPr txBox="1"/>
        </xdr:nvSpPr>
        <xdr:spPr>
          <a:xfrm>
            <a:off x="3954620" y="1555392"/>
            <a:ext cx="527497" cy="251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eh1 =</a:t>
            </a:r>
          </a:p>
        </xdr:txBody>
      </xdr:sp>
      <xdr:sp macro="" textlink="$C$67">
        <xdr:nvSpPr>
          <xdr:cNvPr id="185" name="TextBox 184">
            <a:extLst>
              <a:ext uri="{FF2B5EF4-FFF2-40B4-BE49-F238E27FC236}">
                <a16:creationId xmlns:a16="http://schemas.microsoft.com/office/drawing/2014/main" id="{040C055C-3380-4491-8035-F6F2F96E9EC1}"/>
              </a:ext>
            </a:extLst>
          </xdr:cNvPr>
          <xdr:cNvSpPr txBox="1"/>
        </xdr:nvSpPr>
        <xdr:spPr bwMode="auto">
          <a:xfrm rot="16200000">
            <a:off x="5750940" y="1807831"/>
            <a:ext cx="653870" cy="244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CC1DEC41-A1F4-410C-9401-BF03CEBC8A35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13 mm</a:t>
            </a:fld>
            <a:endParaRPr lang="en-US" i="0" u="none" strike="noStrike">
              <a:solidFill>
                <a:srgbClr val="FF0000"/>
              </a:solidFill>
              <a:latin typeface="Calibri"/>
              <a:cs typeface="Calibri"/>
            </a:endParaRPr>
          </a:p>
        </xdr:txBody>
      </xdr:sp>
      <xdr:sp macro="" textlink="$C$36">
        <xdr:nvSpPr>
          <xdr:cNvPr id="186" name="TextBox 185">
            <a:extLst>
              <a:ext uri="{FF2B5EF4-FFF2-40B4-BE49-F238E27FC236}">
                <a16:creationId xmlns:a16="http://schemas.microsoft.com/office/drawing/2014/main" id="{4B4B2EB0-98C6-4ADC-AD53-4BBE6BC56E3E}"/>
              </a:ext>
            </a:extLst>
          </xdr:cNvPr>
          <xdr:cNvSpPr txBox="1"/>
        </xdr:nvSpPr>
        <xdr:spPr bwMode="auto">
          <a:xfrm>
            <a:off x="4268945" y="1564918"/>
            <a:ext cx="489397" cy="206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566C6AC5-6F25-4BDB-9CF4-D5A4A67ED63E}" type="TxLink">
              <a:rPr lang="en-US" sz="1000" b="0" i="0" u="none" strike="noStrike">
                <a:solidFill>
                  <a:srgbClr val="FF0000"/>
                </a:solidFill>
                <a:latin typeface="Arial"/>
                <a:cs typeface="Arial"/>
              </a:rPr>
              <a:pPr/>
              <a:t>38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5396782F-CE56-403B-996F-6F1E75542215}"/>
              </a:ext>
            </a:extLst>
          </xdr:cNvPr>
          <xdr:cNvCxnSpPr/>
        </xdr:nvCxnSpPr>
        <xdr:spPr bwMode="auto">
          <a:xfrm>
            <a:off x="5689511" y="1564917"/>
            <a:ext cx="0" cy="34705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0FB1A705-491A-493D-8DAC-E56ECB3F324D}"/>
              </a:ext>
            </a:extLst>
          </xdr:cNvPr>
          <xdr:cNvGrpSpPr/>
        </xdr:nvGrpSpPr>
        <xdr:grpSpPr>
          <a:xfrm>
            <a:off x="5409663" y="1549710"/>
            <a:ext cx="737048" cy="352741"/>
            <a:chOff x="5629275" y="1299243"/>
            <a:chExt cx="742950" cy="358107"/>
          </a:xfrm>
        </xdr:grpSpPr>
        <xdr:cxnSp macro="">
          <xdr:nvCxnSpPr>
            <xdr:cNvPr id="204" name="Straight Connector 203">
              <a:extLst>
                <a:ext uri="{FF2B5EF4-FFF2-40B4-BE49-F238E27FC236}">
                  <a16:creationId xmlns:a16="http://schemas.microsoft.com/office/drawing/2014/main" id="{10BB9430-B10B-4408-BFB3-3D839B4F45EF}"/>
                </a:ext>
              </a:extLst>
            </xdr:cNvPr>
            <xdr:cNvCxnSpPr/>
          </xdr:nvCxnSpPr>
          <xdr:spPr bwMode="auto">
            <a:xfrm flipV="1">
              <a:off x="6238875" y="1312446"/>
              <a:ext cx="114300" cy="145232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5" name="Straight Connector 204">
              <a:extLst>
                <a:ext uri="{FF2B5EF4-FFF2-40B4-BE49-F238E27FC236}">
                  <a16:creationId xmlns:a16="http://schemas.microsoft.com/office/drawing/2014/main" id="{CDE123CA-D604-4D8D-988A-0FAE39D0B511}"/>
                </a:ext>
              </a:extLst>
            </xdr:cNvPr>
            <xdr:cNvCxnSpPr/>
          </xdr:nvCxnSpPr>
          <xdr:spPr bwMode="auto">
            <a:xfrm>
              <a:off x="6219825" y="1463523"/>
              <a:ext cx="152400" cy="127152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" name="Straight Connector 213">
              <a:extLst>
                <a:ext uri="{FF2B5EF4-FFF2-40B4-BE49-F238E27FC236}">
                  <a16:creationId xmlns:a16="http://schemas.microsoft.com/office/drawing/2014/main" id="{60539A06-95DC-4720-9291-691833CA093D}"/>
                </a:ext>
              </a:extLst>
            </xdr:cNvPr>
            <xdr:cNvCxnSpPr/>
          </xdr:nvCxnSpPr>
          <xdr:spPr bwMode="auto">
            <a:xfrm>
              <a:off x="5905500" y="1299243"/>
              <a:ext cx="161925" cy="158433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$C$62">
          <xdr:nvSpPr>
            <xdr:cNvPr id="258" name="TextBox 257">
              <a:extLst>
                <a:ext uri="{FF2B5EF4-FFF2-40B4-BE49-F238E27FC236}">
                  <a16:creationId xmlns:a16="http://schemas.microsoft.com/office/drawing/2014/main" id="{EF6CB7FD-C64A-4CC7-B5B9-B7919B32947F}"/>
                </a:ext>
              </a:extLst>
            </xdr:cNvPr>
            <xdr:cNvSpPr txBox="1"/>
          </xdr:nvSpPr>
          <xdr:spPr>
            <a:xfrm>
              <a:off x="5629275" y="1400175"/>
              <a:ext cx="352426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075FE9E2-86A9-4C46-945A-C961BCBBEA4D}" type="TxLink">
                <a:rPr lang="en-US" sz="1100" b="0" i="0" u="none" strike="noStrike">
                  <a:solidFill>
                    <a:srgbClr val="FF0000"/>
                  </a:solidFill>
                  <a:latin typeface="Calibri"/>
                  <a:cs typeface="Calibri"/>
                </a:rPr>
                <a:pPr/>
                <a:t>6</a:t>
              </a:fld>
              <a:endParaRPr lang="fr-CA" sz="1100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259" name="TextBox 258">
            <a:extLst>
              <a:ext uri="{FF2B5EF4-FFF2-40B4-BE49-F238E27FC236}">
                <a16:creationId xmlns:a16="http://schemas.microsoft.com/office/drawing/2014/main" id="{919B3505-58F4-45A0-8495-ADA0539F2142}"/>
              </a:ext>
            </a:extLst>
          </xdr:cNvPr>
          <xdr:cNvSpPr txBox="1"/>
        </xdr:nvSpPr>
        <xdr:spPr>
          <a:xfrm>
            <a:off x="5123914" y="1469667"/>
            <a:ext cx="304799" cy="254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Pl </a:t>
            </a:r>
          </a:p>
        </xdr:txBody>
      </xdr:sp>
      <xdr:sp macro="" textlink="$C$42">
        <xdr:nvSpPr>
          <xdr:cNvPr id="260" name="TextBox 259">
            <a:extLst>
              <a:ext uri="{FF2B5EF4-FFF2-40B4-BE49-F238E27FC236}">
                <a16:creationId xmlns:a16="http://schemas.microsoft.com/office/drawing/2014/main" id="{880973C7-9A1E-4BC5-8352-C2F9321D2B49}"/>
              </a:ext>
            </a:extLst>
          </xdr:cNvPr>
          <xdr:cNvSpPr txBox="1"/>
        </xdr:nvSpPr>
        <xdr:spPr>
          <a:xfrm>
            <a:off x="5352514" y="1479192"/>
            <a:ext cx="356048" cy="254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A8208299-00E4-4A33-9E3B-7C7EB123DD5D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9.5</a:t>
            </a:fld>
            <a:endParaRPr lang="fr-CA" sz="1100">
              <a:solidFill>
                <a:srgbClr val="FF0000"/>
              </a:solidFill>
            </a:endParaRPr>
          </a:p>
        </xdr:txBody>
      </xdr:sp>
      <xdr:sp macro="" textlink="">
        <xdr:nvSpPr>
          <xdr:cNvPr id="51199" name="Rectangle 17943">
            <a:extLst>
              <a:ext uri="{FF2B5EF4-FFF2-40B4-BE49-F238E27FC236}">
                <a16:creationId xmlns:a16="http://schemas.microsoft.com/office/drawing/2014/main" id="{3CBF9AD9-0F02-4130-BB80-9B55D438FE3F}"/>
              </a:ext>
            </a:extLst>
          </xdr:cNvPr>
          <xdr:cNvSpPr>
            <a:spLocks noChangeArrowheads="1"/>
          </xdr:cNvSpPr>
        </xdr:nvSpPr>
        <xdr:spPr bwMode="auto">
          <a:xfrm>
            <a:off x="5342988" y="7448684"/>
            <a:ext cx="2090939" cy="816601"/>
          </a:xfrm>
          <a:prstGeom prst="rect">
            <a:avLst/>
          </a:prstGeom>
          <a:solidFill>
            <a:srgbClr val="FFFFFF"/>
          </a:solidFill>
          <a:ln w="12700" algn="ctr">
            <a:solidFill>
              <a:srgbClr val="000000"/>
            </a:solidFill>
            <a:prstDash val="sysDot"/>
            <a:round/>
            <a:headEnd/>
            <a:tailEnd/>
          </a:ln>
        </xdr:spPr>
      </xdr: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7E291670-99AD-4118-B5A6-36FDC3AB2663}"/>
              </a:ext>
            </a:extLst>
          </xdr:cNvPr>
          <xdr:cNvCxnSpPr>
            <a:endCxn id="47" idx="1"/>
          </xdr:cNvCxnSpPr>
        </xdr:nvCxnSpPr>
        <xdr:spPr bwMode="auto">
          <a:xfrm>
            <a:off x="3417597" y="7439159"/>
            <a:ext cx="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3" name="Rounded Rectangle 13">
            <a:extLst>
              <a:ext uri="{FF2B5EF4-FFF2-40B4-BE49-F238E27FC236}">
                <a16:creationId xmlns:a16="http://schemas.microsoft.com/office/drawing/2014/main" id="{5C2C2A3F-8C82-40AF-B991-D12C9739D84A}"/>
              </a:ext>
            </a:extLst>
          </xdr:cNvPr>
          <xdr:cNvSpPr/>
        </xdr:nvSpPr>
        <xdr:spPr bwMode="auto">
          <a:xfrm>
            <a:off x="3579522" y="7486350"/>
            <a:ext cx="746572" cy="723603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474" name="TextBox 473">
            <a:extLst>
              <a:ext uri="{FF2B5EF4-FFF2-40B4-BE49-F238E27FC236}">
                <a16:creationId xmlns:a16="http://schemas.microsoft.com/office/drawing/2014/main" id="{70930BDF-2E85-4B8B-AF12-B12565D95FD9}"/>
              </a:ext>
            </a:extLst>
          </xdr:cNvPr>
          <xdr:cNvSpPr txBox="1"/>
        </xdr:nvSpPr>
        <xdr:spPr bwMode="auto">
          <a:xfrm>
            <a:off x="3484271" y="9072827"/>
            <a:ext cx="479872" cy="244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H =</a:t>
            </a:r>
          </a:p>
        </xdr:txBody>
      </xdr:sp>
      <xdr:cxnSp macro="">
        <xdr:nvCxnSpPr>
          <xdr:cNvPr id="475" name="Straight Connector 474">
            <a:extLst>
              <a:ext uri="{FF2B5EF4-FFF2-40B4-BE49-F238E27FC236}">
                <a16:creationId xmlns:a16="http://schemas.microsoft.com/office/drawing/2014/main" id="{5A5F52CE-5387-4D53-98D2-0BD985E7E173}"/>
              </a:ext>
            </a:extLst>
          </xdr:cNvPr>
          <xdr:cNvCxnSpPr>
            <a:stCxn id="441" idx="1"/>
            <a:endCxn id="441" idx="1"/>
          </xdr:cNvCxnSpPr>
        </xdr:nvCxnSpPr>
        <xdr:spPr bwMode="auto">
          <a:xfrm>
            <a:off x="3550947" y="7844061"/>
            <a:ext cx="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21">
        <xdr:nvSpPr>
          <xdr:cNvPr id="476" name="TextBox 475">
            <a:extLst>
              <a:ext uri="{FF2B5EF4-FFF2-40B4-BE49-F238E27FC236}">
                <a16:creationId xmlns:a16="http://schemas.microsoft.com/office/drawing/2014/main" id="{75EC6C5D-E86D-42F4-9C8A-C7B658F1871C}"/>
              </a:ext>
            </a:extLst>
          </xdr:cNvPr>
          <xdr:cNvSpPr txBox="1"/>
        </xdr:nvSpPr>
        <xdr:spPr bwMode="auto">
          <a:xfrm>
            <a:off x="3792694" y="9072827"/>
            <a:ext cx="698946" cy="3247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BD0E000-41A7-4D17-BC5F-ED5B41C07338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127</a:t>
            </a:fld>
            <a:endParaRPr lang="en-US" sz="1100">
              <a:noFill/>
            </a:endParaRPr>
          </a:p>
        </xdr:txBody>
      </xdr: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1B20DDBD-768E-408C-93B5-24EBC2A8C631}"/>
              </a:ext>
            </a:extLst>
          </xdr:cNvPr>
          <xdr:cNvCxnSpPr/>
        </xdr:nvCxnSpPr>
        <xdr:spPr bwMode="auto">
          <a:xfrm>
            <a:off x="5276313" y="6836168"/>
            <a:ext cx="0" cy="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1207" name="Rectangle 17947">
            <a:extLst>
              <a:ext uri="{FF2B5EF4-FFF2-40B4-BE49-F238E27FC236}">
                <a16:creationId xmlns:a16="http://schemas.microsoft.com/office/drawing/2014/main" id="{825E83DF-9650-4351-BB62-AB502B847067}"/>
              </a:ext>
            </a:extLst>
          </xdr:cNvPr>
          <xdr:cNvSpPr>
            <a:spLocks noChangeArrowheads="1"/>
          </xdr:cNvSpPr>
        </xdr:nvSpPr>
        <xdr:spPr bwMode="auto">
          <a:xfrm>
            <a:off x="4396391" y="7767168"/>
            <a:ext cx="851347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51208" name="Rectangle 17948">
            <a:extLst>
              <a:ext uri="{FF2B5EF4-FFF2-40B4-BE49-F238E27FC236}">
                <a16:creationId xmlns:a16="http://schemas.microsoft.com/office/drawing/2014/main" id="{C554613B-1915-4AA4-9FFB-C459A498F602}"/>
              </a:ext>
            </a:extLst>
          </xdr:cNvPr>
          <xdr:cNvSpPr>
            <a:spLocks noChangeArrowheads="1"/>
          </xdr:cNvSpPr>
        </xdr:nvSpPr>
        <xdr:spPr bwMode="auto">
          <a:xfrm>
            <a:off x="5381088" y="7824318"/>
            <a:ext cx="2071889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51209" name="Rectangle 17949">
            <a:extLst>
              <a:ext uri="{FF2B5EF4-FFF2-40B4-BE49-F238E27FC236}">
                <a16:creationId xmlns:a16="http://schemas.microsoft.com/office/drawing/2014/main" id="{BD3E7B94-31F1-43D7-B5A3-C4E697314175}"/>
              </a:ext>
            </a:extLst>
          </xdr:cNvPr>
          <xdr:cNvSpPr>
            <a:spLocks noChangeArrowheads="1"/>
          </xdr:cNvSpPr>
        </xdr:nvSpPr>
        <xdr:spPr bwMode="auto">
          <a:xfrm>
            <a:off x="4424966" y="7448684"/>
            <a:ext cx="937072" cy="81660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lgDash"/>
            <a:round/>
            <a:headEnd/>
            <a:tailEnd/>
          </a:ln>
        </xdr:spPr>
      </xdr:sp>
      <xdr:sp macro="" textlink="">
        <xdr:nvSpPr>
          <xdr:cNvPr id="51210" name="Rectangle 17950">
            <a:extLst>
              <a:ext uri="{FF2B5EF4-FFF2-40B4-BE49-F238E27FC236}">
                <a16:creationId xmlns:a16="http://schemas.microsoft.com/office/drawing/2014/main" id="{9198C4BC-76E6-4C14-B284-C2E031841619}"/>
              </a:ext>
            </a:extLst>
          </xdr:cNvPr>
          <xdr:cNvSpPr>
            <a:spLocks noChangeArrowheads="1"/>
          </xdr:cNvSpPr>
        </xdr:nvSpPr>
        <xdr:spPr bwMode="auto">
          <a:xfrm>
            <a:off x="4396391" y="7824318"/>
            <a:ext cx="975172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51211" name="Oval 139">
            <a:extLst>
              <a:ext uri="{FF2B5EF4-FFF2-40B4-BE49-F238E27FC236}">
                <a16:creationId xmlns:a16="http://schemas.microsoft.com/office/drawing/2014/main" id="{668AF25D-FBF6-4797-9069-AF465ED5C301}"/>
              </a:ext>
            </a:extLst>
          </xdr:cNvPr>
          <xdr:cNvSpPr>
            <a:spLocks noChangeArrowheads="1"/>
          </xdr:cNvSpPr>
        </xdr:nvSpPr>
        <xdr:spPr bwMode="auto">
          <a:xfrm>
            <a:off x="4539266" y="7560301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12" name="Oval 140">
            <a:extLst>
              <a:ext uri="{FF2B5EF4-FFF2-40B4-BE49-F238E27FC236}">
                <a16:creationId xmlns:a16="http://schemas.microsoft.com/office/drawing/2014/main" id="{0F1BC5BC-95D6-4A08-BC4E-2B4E58F52BAC}"/>
              </a:ext>
            </a:extLst>
          </xdr:cNvPr>
          <xdr:cNvSpPr>
            <a:spLocks noChangeArrowheads="1"/>
          </xdr:cNvSpPr>
        </xdr:nvSpPr>
        <xdr:spPr bwMode="auto">
          <a:xfrm>
            <a:off x="4834541" y="7560301"/>
            <a:ext cx="3810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13" name="Oval 141">
            <a:extLst>
              <a:ext uri="{FF2B5EF4-FFF2-40B4-BE49-F238E27FC236}">
                <a16:creationId xmlns:a16="http://schemas.microsoft.com/office/drawing/2014/main" id="{6D1374EC-994C-403B-8CBC-F6FC32636A5F}"/>
              </a:ext>
            </a:extLst>
          </xdr:cNvPr>
          <xdr:cNvSpPr>
            <a:spLocks noChangeArrowheads="1"/>
          </xdr:cNvSpPr>
        </xdr:nvSpPr>
        <xdr:spPr bwMode="auto">
          <a:xfrm>
            <a:off x="4510691" y="8033331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14" name="Oval 142">
            <a:extLst>
              <a:ext uri="{FF2B5EF4-FFF2-40B4-BE49-F238E27FC236}">
                <a16:creationId xmlns:a16="http://schemas.microsoft.com/office/drawing/2014/main" id="{F42DA152-5AD2-43BB-BCC1-C145EA05DCEF}"/>
              </a:ext>
            </a:extLst>
          </xdr:cNvPr>
          <xdr:cNvSpPr>
            <a:spLocks noChangeArrowheads="1"/>
          </xdr:cNvSpPr>
        </xdr:nvSpPr>
        <xdr:spPr bwMode="auto">
          <a:xfrm>
            <a:off x="4834541" y="8052381"/>
            <a:ext cx="57150" cy="57150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15" name="Oval 143">
            <a:extLst>
              <a:ext uri="{FF2B5EF4-FFF2-40B4-BE49-F238E27FC236}">
                <a16:creationId xmlns:a16="http://schemas.microsoft.com/office/drawing/2014/main" id="{5586D6EF-8BCB-4402-AA10-85193DAE2329}"/>
              </a:ext>
            </a:extLst>
          </xdr:cNvPr>
          <xdr:cNvSpPr>
            <a:spLocks noChangeArrowheads="1"/>
          </xdr:cNvSpPr>
        </xdr:nvSpPr>
        <xdr:spPr bwMode="auto">
          <a:xfrm flipH="1">
            <a:off x="5152488" y="7550776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16" name="Oval 144">
            <a:extLst>
              <a:ext uri="{FF2B5EF4-FFF2-40B4-BE49-F238E27FC236}">
                <a16:creationId xmlns:a16="http://schemas.microsoft.com/office/drawing/2014/main" id="{0AECC715-33FC-471B-BCA4-FAEDA2C3B211}"/>
              </a:ext>
            </a:extLst>
          </xdr:cNvPr>
          <xdr:cNvSpPr>
            <a:spLocks noChangeArrowheads="1"/>
          </xdr:cNvSpPr>
        </xdr:nvSpPr>
        <xdr:spPr bwMode="auto">
          <a:xfrm flipH="1">
            <a:off x="5152488" y="8033331"/>
            <a:ext cx="47625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9EDFDE17-DA39-48F0-A009-6D29E18EDB01}"/>
              </a:ext>
            </a:extLst>
          </xdr:cNvPr>
          <xdr:cNvCxnSpPr/>
        </xdr:nvCxnSpPr>
        <xdr:spPr bwMode="auto">
          <a:xfrm flipH="1">
            <a:off x="6194336" y="7266502"/>
            <a:ext cx="13147" cy="113723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CAABB555-EC73-4E90-B1BD-D01D92246EDE}"/>
              </a:ext>
            </a:extLst>
          </xdr:cNvPr>
          <xdr:cNvCxnSpPr/>
        </xdr:nvCxnSpPr>
        <xdr:spPr bwMode="auto">
          <a:xfrm flipV="1">
            <a:off x="6156236" y="7560301"/>
            <a:ext cx="108397" cy="1082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6C510409-B675-47B0-9D7D-D8EDC46E31FC}"/>
              </a:ext>
            </a:extLst>
          </xdr:cNvPr>
          <xdr:cNvCxnSpPr/>
        </xdr:nvCxnSpPr>
        <xdr:spPr bwMode="auto">
          <a:xfrm flipV="1">
            <a:off x="6146711" y="7971966"/>
            <a:ext cx="108397" cy="1584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4" name="TextBox 493">
            <a:extLst>
              <a:ext uri="{FF2B5EF4-FFF2-40B4-BE49-F238E27FC236}">
                <a16:creationId xmlns:a16="http://schemas.microsoft.com/office/drawing/2014/main" id="{5C845704-1C4B-4874-90EC-4CE3FBC4994B}"/>
              </a:ext>
            </a:extLst>
          </xdr:cNvPr>
          <xdr:cNvSpPr txBox="1"/>
        </xdr:nvSpPr>
        <xdr:spPr bwMode="auto">
          <a:xfrm rot="16012579">
            <a:off x="6080720" y="7790600"/>
            <a:ext cx="567853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G</a:t>
            </a:r>
            <a:r>
              <a:rPr lang="el-GR"/>
              <a:t> </a:t>
            </a:r>
            <a:endParaRPr lang="en-US" sz="1100"/>
          </a:p>
        </xdr:txBody>
      </xdr: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CF239675-D467-4D57-B54C-A564D5D8E00E}"/>
              </a:ext>
            </a:extLst>
          </xdr:cNvPr>
          <xdr:cNvCxnSpPr/>
        </xdr:nvCxnSpPr>
        <xdr:spPr bwMode="auto">
          <a:xfrm flipV="1">
            <a:off x="3322347" y="7057891"/>
            <a:ext cx="133350" cy="166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Connector 495">
            <a:extLst>
              <a:ext uri="{FF2B5EF4-FFF2-40B4-BE49-F238E27FC236}">
                <a16:creationId xmlns:a16="http://schemas.microsoft.com/office/drawing/2014/main" id="{02D0FF1E-BDCB-4DFA-91C5-57C4B40665DE}"/>
              </a:ext>
            </a:extLst>
          </xdr:cNvPr>
          <xdr:cNvCxnSpPr/>
        </xdr:nvCxnSpPr>
        <xdr:spPr bwMode="auto">
          <a:xfrm>
            <a:off x="3255672" y="7477486"/>
            <a:ext cx="54654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922DE196-0EB1-427A-A1FB-9AC85434B376}"/>
              </a:ext>
            </a:extLst>
          </xdr:cNvPr>
          <xdr:cNvCxnSpPr/>
        </xdr:nvCxnSpPr>
        <xdr:spPr bwMode="auto">
          <a:xfrm flipV="1">
            <a:off x="3331872" y="7420109"/>
            <a:ext cx="95250" cy="11161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224" name="Rectangle 184">
            <a:extLst>
              <a:ext uri="{FF2B5EF4-FFF2-40B4-BE49-F238E27FC236}">
                <a16:creationId xmlns:a16="http://schemas.microsoft.com/office/drawing/2014/main" id="{4AF53943-3111-40CF-A79E-80DEF2264217}"/>
              </a:ext>
            </a:extLst>
          </xdr:cNvPr>
          <xdr:cNvSpPr>
            <a:spLocks noChangeArrowheads="1"/>
          </xdr:cNvSpPr>
        </xdr:nvSpPr>
        <xdr:spPr bwMode="auto">
          <a:xfrm>
            <a:off x="4345144" y="7890993"/>
            <a:ext cx="346522" cy="6613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81DB0647-3DAE-4C52-9596-AFBD8902747B}"/>
              </a:ext>
            </a:extLst>
          </xdr:cNvPr>
          <xdr:cNvCxnSpPr/>
        </xdr:nvCxnSpPr>
        <xdr:spPr bwMode="auto">
          <a:xfrm flipV="1">
            <a:off x="3455697" y="9333293"/>
            <a:ext cx="2001591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0" name="TextBox 499">
            <a:extLst>
              <a:ext uri="{FF2B5EF4-FFF2-40B4-BE49-F238E27FC236}">
                <a16:creationId xmlns:a16="http://schemas.microsoft.com/office/drawing/2014/main" id="{57B4C1DF-C11F-4727-8B91-8A8E4A729935}"/>
              </a:ext>
            </a:extLst>
          </xdr:cNvPr>
          <xdr:cNvSpPr txBox="1"/>
        </xdr:nvSpPr>
        <xdr:spPr bwMode="auto">
          <a:xfrm>
            <a:off x="4558316" y="9282133"/>
            <a:ext cx="361949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</a:t>
            </a:r>
          </a:p>
          <a:p>
            <a:endParaRPr lang="en-US" sz="1100"/>
          </a:p>
        </xdr:txBody>
      </xdr: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76075678-4244-408B-8067-C99663809B35}"/>
              </a:ext>
            </a:extLst>
          </xdr:cNvPr>
          <xdr:cNvCxnSpPr/>
        </xdr:nvCxnSpPr>
        <xdr:spPr bwMode="auto">
          <a:xfrm>
            <a:off x="5371563" y="8381589"/>
            <a:ext cx="13718" cy="10660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3" name="TextBox 502">
            <a:extLst>
              <a:ext uri="{FF2B5EF4-FFF2-40B4-BE49-F238E27FC236}">
                <a16:creationId xmlns:a16="http://schemas.microsoft.com/office/drawing/2014/main" id="{9DD8A517-D65D-4F26-88A0-E8F1DA1CC4C4}"/>
              </a:ext>
            </a:extLst>
          </xdr:cNvPr>
          <xdr:cNvSpPr txBox="1"/>
        </xdr:nvSpPr>
        <xdr:spPr bwMode="auto">
          <a:xfrm>
            <a:off x="4863115" y="9274778"/>
            <a:ext cx="289372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p27</a:t>
            </a:r>
          </a:p>
        </xdr:txBody>
      </xdr:sp>
      <xdr:sp macro="" textlink="$C$33">
        <xdr:nvSpPr>
          <xdr:cNvPr id="507" name="TextBox 506">
            <a:extLst>
              <a:ext uri="{FF2B5EF4-FFF2-40B4-BE49-F238E27FC236}">
                <a16:creationId xmlns:a16="http://schemas.microsoft.com/office/drawing/2014/main" id="{7E006AE1-83F9-42D9-83CD-6EE7F2DD101F}"/>
              </a:ext>
            </a:extLst>
          </xdr:cNvPr>
          <xdr:cNvSpPr txBox="1"/>
        </xdr:nvSpPr>
        <xdr:spPr bwMode="auto">
          <a:xfrm>
            <a:off x="7011204" y="7477259"/>
            <a:ext cx="517973" cy="2773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BEB8B657-40F0-49E2-B49E-35F0B6A7D8FF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8.8</a:t>
            </a:fld>
            <a:endParaRPr lang="en-US" sz="1100"/>
          </a:p>
        </xdr:txBody>
      </xdr:sp>
      <xdr:cxnSp macro="">
        <xdr:nvCxnSpPr>
          <xdr:cNvPr id="51230" name="Straight Arrow Connector 507">
            <a:extLst>
              <a:ext uri="{FF2B5EF4-FFF2-40B4-BE49-F238E27FC236}">
                <a16:creationId xmlns:a16="http://schemas.microsoft.com/office/drawing/2014/main" id="{796FD274-0242-445A-A189-2D2F91ED9641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453541" y="6317892"/>
            <a:ext cx="641797" cy="8343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231" name="Straight Connector 508">
            <a:extLst>
              <a:ext uri="{FF2B5EF4-FFF2-40B4-BE49-F238E27FC236}">
                <a16:creationId xmlns:a16="http://schemas.microsoft.com/office/drawing/2014/main" id="{9151593F-4A01-44D8-BD0D-3F88E731BEF5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5066763" y="6145235"/>
            <a:ext cx="1118048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70612035-B26F-43E2-BA1C-FE8679439566}"/>
              </a:ext>
            </a:extLst>
          </xdr:cNvPr>
          <xdr:cNvCxnSpPr/>
        </xdr:nvCxnSpPr>
        <xdr:spPr bwMode="auto">
          <a:xfrm>
            <a:off x="3783169" y="5102717"/>
            <a:ext cx="0" cy="226782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87">
        <xdr:nvSpPr>
          <xdr:cNvPr id="512" name="TextBox 511">
            <a:extLst>
              <a:ext uri="{FF2B5EF4-FFF2-40B4-BE49-F238E27FC236}">
                <a16:creationId xmlns:a16="http://schemas.microsoft.com/office/drawing/2014/main" id="{91F8AFDB-8779-4573-A1AF-8C5986DA4A76}"/>
              </a:ext>
            </a:extLst>
          </xdr:cNvPr>
          <xdr:cNvSpPr txBox="1"/>
        </xdr:nvSpPr>
        <xdr:spPr bwMode="auto">
          <a:xfrm>
            <a:off x="5794285" y="6961978"/>
            <a:ext cx="403673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sz="1100"/>
          </a:p>
        </xdr:txBody>
      </xdr:sp>
      <xdr:cxnSp macro="">
        <xdr:nvCxnSpPr>
          <xdr:cNvPr id="51235" name="Straight Connector 512">
            <a:extLst>
              <a:ext uri="{FF2B5EF4-FFF2-40B4-BE49-F238E27FC236}">
                <a16:creationId xmlns:a16="http://schemas.microsoft.com/office/drawing/2014/main" id="{ECE77155-22A0-46C1-B9AC-F5EEB9C9974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362038" y="7401059"/>
            <a:ext cx="9525" cy="940426"/>
          </a:xfrm>
          <a:prstGeom prst="line">
            <a:avLst/>
          </a:prstGeom>
          <a:noFill/>
          <a:ln w="254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C49ACACF-F385-45E7-885B-A8B5CA43150C}"/>
              </a:ext>
            </a:extLst>
          </xdr:cNvPr>
          <xdr:cNvCxnSpPr/>
        </xdr:nvCxnSpPr>
        <xdr:spPr bwMode="auto">
          <a:xfrm flipV="1">
            <a:off x="3750972" y="5331175"/>
            <a:ext cx="79822" cy="1182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122">
        <xdr:nvSpPr>
          <xdr:cNvPr id="519" name="TextBox 518">
            <a:extLst>
              <a:ext uri="{FF2B5EF4-FFF2-40B4-BE49-F238E27FC236}">
                <a16:creationId xmlns:a16="http://schemas.microsoft.com/office/drawing/2014/main" id="{82226589-A72E-4996-8249-7C00472AA7EC}"/>
              </a:ext>
            </a:extLst>
          </xdr:cNvPr>
          <xdr:cNvSpPr txBox="1"/>
        </xdr:nvSpPr>
        <xdr:spPr bwMode="auto">
          <a:xfrm>
            <a:off x="4691665" y="5368058"/>
            <a:ext cx="247651" cy="327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940510F-B4AE-4BF0-8256-82E8CDC031F2}" type="TxLink">
              <a:rPr lang="en-US" sz="1100" b="0" i="0" u="sng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sp macro="" textlink="">
        <xdr:nvSpPr>
          <xdr:cNvPr id="441" name="Rounded Rectangle 12">
            <a:extLst>
              <a:ext uri="{FF2B5EF4-FFF2-40B4-BE49-F238E27FC236}">
                <a16:creationId xmlns:a16="http://schemas.microsoft.com/office/drawing/2014/main" id="{8194C488-E107-4D8E-A4D5-629A52B18EC7}"/>
              </a:ext>
            </a:extLst>
          </xdr:cNvPr>
          <xdr:cNvSpPr/>
        </xdr:nvSpPr>
        <xdr:spPr bwMode="auto">
          <a:xfrm>
            <a:off x="3550947" y="7494367"/>
            <a:ext cx="803722" cy="802820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$A$23">
        <xdr:nvSpPr>
          <xdr:cNvPr id="442" name="TextBox 441">
            <a:extLst>
              <a:ext uri="{FF2B5EF4-FFF2-40B4-BE49-F238E27FC236}">
                <a16:creationId xmlns:a16="http://schemas.microsoft.com/office/drawing/2014/main" id="{BDDBC9A2-A14B-4AF5-AAA3-D7D5B30CEFB0}"/>
              </a:ext>
            </a:extLst>
          </xdr:cNvPr>
          <xdr:cNvSpPr txBox="1"/>
        </xdr:nvSpPr>
        <xdr:spPr bwMode="auto">
          <a:xfrm>
            <a:off x="3579523" y="7739191"/>
            <a:ext cx="451296" cy="31633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t0 =</a:t>
            </a:r>
          </a:p>
          <a:p>
            <a:endParaRPr lang="en-US" sz="1100"/>
          </a:p>
        </xdr:txBody>
      </xdr:sp>
      <xdr:sp macro="" textlink="$C$22">
        <xdr:nvSpPr>
          <xdr:cNvPr id="443" name="TextBox 442">
            <a:extLst>
              <a:ext uri="{FF2B5EF4-FFF2-40B4-BE49-F238E27FC236}">
                <a16:creationId xmlns:a16="http://schemas.microsoft.com/office/drawing/2014/main" id="{8E93762B-6718-4B11-860D-4148B5D95492}"/>
              </a:ext>
            </a:extLst>
          </xdr:cNvPr>
          <xdr:cNvSpPr txBox="1"/>
        </xdr:nvSpPr>
        <xdr:spPr bwMode="auto">
          <a:xfrm>
            <a:off x="3052025" y="7559021"/>
            <a:ext cx="432247" cy="29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98958896-516A-4205-800E-7DA27DFFABCC}" type="TxLink">
              <a:rPr lang="en-US" sz="1100" b="0" i="0" u="none" strike="noStrike">
                <a:noFill/>
                <a:latin typeface="Calibri"/>
                <a:cs typeface="Calibri"/>
              </a:rPr>
              <a:pPr/>
              <a:t>127</a:t>
            </a:fld>
            <a:endParaRPr lang="en-US" sz="1100">
              <a:noFill/>
            </a:endParaRPr>
          </a:p>
        </xdr:txBody>
      </xdr:sp>
      <xdr:sp macro="" textlink="$C$23">
        <xdr:nvSpPr>
          <xdr:cNvPr id="444" name="TextBox 443">
            <a:extLst>
              <a:ext uri="{FF2B5EF4-FFF2-40B4-BE49-F238E27FC236}">
                <a16:creationId xmlns:a16="http://schemas.microsoft.com/office/drawing/2014/main" id="{BDF2CC39-6B0E-438C-8D89-FA7C90CBC077}"/>
              </a:ext>
            </a:extLst>
          </xdr:cNvPr>
          <xdr:cNvSpPr txBox="1"/>
        </xdr:nvSpPr>
        <xdr:spPr bwMode="auto">
          <a:xfrm>
            <a:off x="3849844" y="7764089"/>
            <a:ext cx="371475" cy="3427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77971D02-3D5A-412B-AC2B-35E64BC4A381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9.5</a:t>
            </a:fld>
            <a:endParaRPr lang="en-US" sz="1100"/>
          </a:p>
        </xdr:txBody>
      </xdr:sp>
      <xdr:sp macro="" textlink="">
        <xdr:nvSpPr>
          <xdr:cNvPr id="445" name="TextBox 444">
            <a:extLst>
              <a:ext uri="{FF2B5EF4-FFF2-40B4-BE49-F238E27FC236}">
                <a16:creationId xmlns:a16="http://schemas.microsoft.com/office/drawing/2014/main" id="{6919167B-655F-4C9E-81F6-25AF7A402F1E}"/>
              </a:ext>
            </a:extLst>
          </xdr:cNvPr>
          <xdr:cNvSpPr txBox="1"/>
        </xdr:nvSpPr>
        <xdr:spPr bwMode="auto">
          <a:xfrm rot="16200000">
            <a:off x="2860385" y="6909315"/>
            <a:ext cx="475995" cy="2832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/>
              <a:t>ws</a:t>
            </a:r>
          </a:p>
        </xdr:txBody>
      </xdr:sp>
      <xdr:cxnSp macro="">
        <xdr:nvCxnSpPr>
          <xdr:cNvPr id="446" name="Straight Connector 445">
            <a:extLst>
              <a:ext uri="{FF2B5EF4-FFF2-40B4-BE49-F238E27FC236}">
                <a16:creationId xmlns:a16="http://schemas.microsoft.com/office/drawing/2014/main" id="{88149424-6BD6-4950-967F-C5335BA6910E}"/>
              </a:ext>
            </a:extLst>
          </xdr:cNvPr>
          <xdr:cNvCxnSpPr/>
        </xdr:nvCxnSpPr>
        <xdr:spPr bwMode="auto">
          <a:xfrm>
            <a:off x="3760497" y="8573695"/>
            <a:ext cx="854969" cy="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47" name="Straight Connector 446">
            <a:extLst>
              <a:ext uri="{FF2B5EF4-FFF2-40B4-BE49-F238E27FC236}">
                <a16:creationId xmlns:a16="http://schemas.microsoft.com/office/drawing/2014/main" id="{A5809351-6875-49D8-8A82-D046CDC15376}"/>
              </a:ext>
            </a:extLst>
          </xdr:cNvPr>
          <xdr:cNvCxnSpPr/>
        </xdr:nvCxnSpPr>
        <xdr:spPr bwMode="auto">
          <a:xfrm flipH="1" flipV="1">
            <a:off x="3760497" y="8274459"/>
            <a:ext cx="9525" cy="286038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48" name="Straight Connector 447">
            <a:extLst>
              <a:ext uri="{FF2B5EF4-FFF2-40B4-BE49-F238E27FC236}">
                <a16:creationId xmlns:a16="http://schemas.microsoft.com/office/drawing/2014/main" id="{ED6700EB-9B5B-4CD0-A101-65E25324D868}"/>
              </a:ext>
            </a:extLst>
          </xdr:cNvPr>
          <xdr:cNvCxnSpPr/>
        </xdr:nvCxnSpPr>
        <xdr:spPr bwMode="auto">
          <a:xfrm>
            <a:off x="4548791" y="7557698"/>
            <a:ext cx="0" cy="189942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Connector 448">
            <a:extLst>
              <a:ext uri="{FF2B5EF4-FFF2-40B4-BE49-F238E27FC236}">
                <a16:creationId xmlns:a16="http://schemas.microsoft.com/office/drawing/2014/main" id="{47FE2E93-184F-4329-9410-26539BE7771F}"/>
              </a:ext>
            </a:extLst>
          </xdr:cNvPr>
          <xdr:cNvCxnSpPr/>
        </xdr:nvCxnSpPr>
        <xdr:spPr bwMode="auto">
          <a:xfrm>
            <a:off x="4853591" y="7470978"/>
            <a:ext cx="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Connector 449">
            <a:extLst>
              <a:ext uri="{FF2B5EF4-FFF2-40B4-BE49-F238E27FC236}">
                <a16:creationId xmlns:a16="http://schemas.microsoft.com/office/drawing/2014/main" id="{06858C28-7F5C-4C59-8A0E-428097516534}"/>
              </a:ext>
            </a:extLst>
          </xdr:cNvPr>
          <xdr:cNvCxnSpPr/>
        </xdr:nvCxnSpPr>
        <xdr:spPr bwMode="auto">
          <a:xfrm flipV="1">
            <a:off x="4520216" y="7612017"/>
            <a:ext cx="1820617" cy="149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Connector 450">
            <a:extLst>
              <a:ext uri="{FF2B5EF4-FFF2-40B4-BE49-F238E27FC236}">
                <a16:creationId xmlns:a16="http://schemas.microsoft.com/office/drawing/2014/main" id="{8CED7EFA-E642-40BA-8FAB-71083B216E39}"/>
              </a:ext>
            </a:extLst>
          </xdr:cNvPr>
          <xdr:cNvCxnSpPr/>
        </xdr:nvCxnSpPr>
        <xdr:spPr bwMode="auto">
          <a:xfrm>
            <a:off x="4491641" y="8087774"/>
            <a:ext cx="1811092" cy="132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DFAF5AAB-9AAC-4116-92EF-F47AF08AB4D4}"/>
              </a:ext>
            </a:extLst>
          </xdr:cNvPr>
          <xdr:cNvCxnSpPr/>
        </xdr:nvCxnSpPr>
        <xdr:spPr bwMode="auto">
          <a:xfrm>
            <a:off x="5171538" y="7544495"/>
            <a:ext cx="8492" cy="191262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CD6FB7D4-14F3-41DC-B6FF-1CB36767CD52}"/>
              </a:ext>
            </a:extLst>
          </xdr:cNvPr>
          <xdr:cNvCxnSpPr/>
        </xdr:nvCxnSpPr>
        <xdr:spPr bwMode="auto">
          <a:xfrm>
            <a:off x="3188997" y="7135177"/>
            <a:ext cx="552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BCAA8618-6AB6-4EF8-810C-9A045E3DDFF7}"/>
              </a:ext>
            </a:extLst>
          </xdr:cNvPr>
          <xdr:cNvCxnSpPr/>
        </xdr:nvCxnSpPr>
        <xdr:spPr bwMode="auto">
          <a:xfrm flipH="1">
            <a:off x="3369972" y="7029316"/>
            <a:ext cx="9525" cy="135536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5" name="TextBox 454">
            <a:extLst>
              <a:ext uri="{FF2B5EF4-FFF2-40B4-BE49-F238E27FC236}">
                <a16:creationId xmlns:a16="http://schemas.microsoft.com/office/drawing/2014/main" id="{EE654A59-26C7-4938-B32E-1330AA0071B8}"/>
              </a:ext>
            </a:extLst>
          </xdr:cNvPr>
          <xdr:cNvSpPr txBox="1"/>
        </xdr:nvSpPr>
        <xdr:spPr bwMode="auto">
          <a:xfrm rot="16200000">
            <a:off x="2907333" y="7945003"/>
            <a:ext cx="483509" cy="271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B=</a:t>
            </a:r>
          </a:p>
        </xdr:txBody>
      </xdr:sp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00D1E2CC-5F90-4C91-8F5B-41544ED35673}"/>
              </a:ext>
            </a:extLst>
          </xdr:cNvPr>
          <xdr:cNvCxnSpPr/>
        </xdr:nvCxnSpPr>
        <xdr:spPr bwMode="auto">
          <a:xfrm>
            <a:off x="4415441" y="7095991"/>
            <a:ext cx="946597" cy="314593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E172075A-A9E1-4BF5-938D-6A8A8E76FF49}"/>
              </a:ext>
            </a:extLst>
          </xdr:cNvPr>
          <xdr:cNvCxnSpPr/>
        </xdr:nvCxnSpPr>
        <xdr:spPr bwMode="auto">
          <a:xfrm flipV="1">
            <a:off x="4529741" y="8331960"/>
            <a:ext cx="841822" cy="24858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$C$70">
        <xdr:nvSpPr>
          <xdr:cNvPr id="458" name="TextBox 457">
            <a:extLst>
              <a:ext uri="{FF2B5EF4-FFF2-40B4-BE49-F238E27FC236}">
                <a16:creationId xmlns:a16="http://schemas.microsoft.com/office/drawing/2014/main" id="{2EFDBEE3-2A4B-4D7F-BB00-902843216925}"/>
              </a:ext>
            </a:extLst>
          </xdr:cNvPr>
          <xdr:cNvSpPr txBox="1"/>
        </xdr:nvSpPr>
        <xdr:spPr bwMode="auto">
          <a:xfrm rot="16200000">
            <a:off x="2906936" y="7173465"/>
            <a:ext cx="389049" cy="2917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45F4DBE-E832-4D80-84D7-31CA8628BCDC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64</a:t>
            </a:fld>
            <a:endParaRPr lang="en-US" sz="1100" b="0">
              <a:noFill/>
            </a:endParaRPr>
          </a:p>
        </xdr:txBody>
      </xdr: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132F35F7-36CB-4CA1-967D-F19CB85B6226}"/>
              </a:ext>
            </a:extLst>
          </xdr:cNvPr>
          <xdr:cNvCxnSpPr/>
        </xdr:nvCxnSpPr>
        <xdr:spPr bwMode="auto">
          <a:xfrm>
            <a:off x="4424966" y="5281009"/>
            <a:ext cx="0" cy="417610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73">
        <xdr:nvSpPr>
          <xdr:cNvPr id="461" name="TextBox 460">
            <a:extLst>
              <a:ext uri="{FF2B5EF4-FFF2-40B4-BE49-F238E27FC236}">
                <a16:creationId xmlns:a16="http://schemas.microsoft.com/office/drawing/2014/main" id="{102F165E-DA3E-406E-B392-3F026BBFEE43}"/>
              </a:ext>
            </a:extLst>
          </xdr:cNvPr>
          <xdr:cNvSpPr txBox="1"/>
        </xdr:nvSpPr>
        <xdr:spPr bwMode="auto">
          <a:xfrm>
            <a:off x="5651410" y="5843416"/>
            <a:ext cx="632273" cy="3532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E4814F8-1F7B-454F-AEA1-64FB01AC7A84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0A0BE45E-CF51-47CD-9675-2DE360E4EFFD}"/>
              </a:ext>
            </a:extLst>
          </xdr:cNvPr>
          <xdr:cNvCxnSpPr/>
        </xdr:nvCxnSpPr>
        <xdr:spPr bwMode="auto">
          <a:xfrm>
            <a:off x="4424966" y="7300304"/>
            <a:ext cx="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61" name="Straight Connector 462">
            <a:extLst>
              <a:ext uri="{FF2B5EF4-FFF2-40B4-BE49-F238E27FC236}">
                <a16:creationId xmlns:a16="http://schemas.microsoft.com/office/drawing/2014/main" id="{EB498F45-2575-41C0-B517-96A90CEF1F9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08097" y="5366197"/>
            <a:ext cx="1035944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64" name="TextBox 463">
            <a:extLst>
              <a:ext uri="{FF2B5EF4-FFF2-40B4-BE49-F238E27FC236}">
                <a16:creationId xmlns:a16="http://schemas.microsoft.com/office/drawing/2014/main" id="{DC49D74A-801C-4AA7-871B-481BCC34EF28}"/>
              </a:ext>
            </a:extLst>
          </xdr:cNvPr>
          <xdr:cNvSpPr txBox="1"/>
        </xdr:nvSpPr>
        <xdr:spPr bwMode="auto">
          <a:xfrm>
            <a:off x="3906994" y="5357209"/>
            <a:ext cx="409576" cy="229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a</a:t>
            </a:r>
          </a:p>
        </xdr:txBody>
      </xdr:sp>
      <xdr:sp macro="" textlink="$C$80">
        <xdr:nvSpPr>
          <xdr:cNvPr id="465" name="TextBox 464">
            <a:extLst>
              <a:ext uri="{FF2B5EF4-FFF2-40B4-BE49-F238E27FC236}">
                <a16:creationId xmlns:a16="http://schemas.microsoft.com/office/drawing/2014/main" id="{6F069F82-6A45-4653-8F54-0A8367C98640}"/>
              </a:ext>
            </a:extLst>
          </xdr:cNvPr>
          <xdr:cNvSpPr txBox="1"/>
        </xdr:nvSpPr>
        <xdr:spPr bwMode="auto">
          <a:xfrm>
            <a:off x="3830794" y="4935405"/>
            <a:ext cx="409576" cy="3493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A563C48-B7B4-451C-81DF-76C18AE625E4}" type="TxLink">
              <a:rPr lang="en-US" sz="10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sp macro="" textlink="$C$43">
        <xdr:nvSpPr>
          <xdr:cNvPr id="466" name="TextBox 465">
            <a:extLst>
              <a:ext uri="{FF2B5EF4-FFF2-40B4-BE49-F238E27FC236}">
                <a16:creationId xmlns:a16="http://schemas.microsoft.com/office/drawing/2014/main" id="{0451684B-F134-4C72-8316-9F60CC49B53E}"/>
              </a:ext>
            </a:extLst>
          </xdr:cNvPr>
          <xdr:cNvSpPr txBox="1"/>
        </xdr:nvSpPr>
        <xdr:spPr bwMode="auto">
          <a:xfrm>
            <a:off x="4386866" y="5135342"/>
            <a:ext cx="409576" cy="353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AB2D56D1-C66F-4A9A-896F-570C501E6445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16</a:t>
            </a:fld>
            <a:endParaRPr lang="en-US" sz="1100"/>
          </a:p>
        </xdr:txBody>
      </xdr:sp>
      <xdr:cxnSp macro="">
        <xdr:nvCxnSpPr>
          <xdr:cNvPr id="51265" name="Straight Arrow Connector 517">
            <a:extLst>
              <a:ext uri="{FF2B5EF4-FFF2-40B4-BE49-F238E27FC236}">
                <a16:creationId xmlns:a16="http://schemas.microsoft.com/office/drawing/2014/main" id="{DFB543C7-1110-4A11-B4E1-71FE0717F884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983194" y="5385247"/>
            <a:ext cx="937072" cy="210153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0" name="Straight Connector 519">
            <a:extLst>
              <a:ext uri="{FF2B5EF4-FFF2-40B4-BE49-F238E27FC236}">
                <a16:creationId xmlns:a16="http://schemas.microsoft.com/office/drawing/2014/main" id="{756CC774-A651-47F0-899B-3B12A4F49759}"/>
              </a:ext>
            </a:extLst>
          </xdr:cNvPr>
          <xdr:cNvCxnSpPr/>
        </xdr:nvCxnSpPr>
        <xdr:spPr bwMode="auto">
          <a:xfrm flipV="1">
            <a:off x="5832386" y="5231380"/>
            <a:ext cx="114300" cy="14469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Connector 520">
            <a:extLst>
              <a:ext uri="{FF2B5EF4-FFF2-40B4-BE49-F238E27FC236}">
                <a16:creationId xmlns:a16="http://schemas.microsoft.com/office/drawing/2014/main" id="{0E91A485-BA12-4FA4-9334-9E6FFE41FA2F}"/>
              </a:ext>
            </a:extLst>
          </xdr:cNvPr>
          <xdr:cNvCxnSpPr/>
        </xdr:nvCxnSpPr>
        <xdr:spPr bwMode="auto">
          <a:xfrm>
            <a:off x="5813336" y="5381920"/>
            <a:ext cx="161925" cy="1584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68" name="Straight Connector 466">
            <a:extLst>
              <a:ext uri="{FF2B5EF4-FFF2-40B4-BE49-F238E27FC236}">
                <a16:creationId xmlns:a16="http://schemas.microsoft.com/office/drawing/2014/main" id="{721B9DD9-2DFF-4041-959C-1E3E76F9D1A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4929791" y="5385247"/>
            <a:ext cx="921645" cy="95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68" name="Straight Connector 467">
            <a:extLst>
              <a:ext uri="{FF2B5EF4-FFF2-40B4-BE49-F238E27FC236}">
                <a16:creationId xmlns:a16="http://schemas.microsoft.com/office/drawing/2014/main" id="{A775463A-052A-4AAC-87C1-3C29BB844645}"/>
              </a:ext>
            </a:extLst>
          </xdr:cNvPr>
          <xdr:cNvCxnSpPr/>
        </xdr:nvCxnSpPr>
        <xdr:spPr bwMode="auto">
          <a:xfrm>
            <a:off x="5543013" y="5208652"/>
            <a:ext cx="19050" cy="36645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Connector 468">
            <a:extLst>
              <a:ext uri="{FF2B5EF4-FFF2-40B4-BE49-F238E27FC236}">
                <a16:creationId xmlns:a16="http://schemas.microsoft.com/office/drawing/2014/main" id="{0FD0659D-5624-49DA-BC57-D98EF7C375ED}"/>
              </a:ext>
            </a:extLst>
          </xdr:cNvPr>
          <xdr:cNvCxnSpPr/>
        </xdr:nvCxnSpPr>
        <xdr:spPr bwMode="auto">
          <a:xfrm flipV="1">
            <a:off x="5571588" y="5392954"/>
            <a:ext cx="108398" cy="145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Connector 469">
            <a:extLst>
              <a:ext uri="{FF2B5EF4-FFF2-40B4-BE49-F238E27FC236}">
                <a16:creationId xmlns:a16="http://schemas.microsoft.com/office/drawing/2014/main" id="{968D0F14-76B6-4E67-AAB8-FB31F3901402}"/>
              </a:ext>
            </a:extLst>
          </xdr:cNvPr>
          <xdr:cNvCxnSpPr/>
        </xdr:nvCxnSpPr>
        <xdr:spPr bwMode="auto">
          <a:xfrm>
            <a:off x="5543013" y="5227702"/>
            <a:ext cx="156023" cy="1578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1" name="TextBox 470">
            <a:extLst>
              <a:ext uri="{FF2B5EF4-FFF2-40B4-BE49-F238E27FC236}">
                <a16:creationId xmlns:a16="http://schemas.microsoft.com/office/drawing/2014/main" id="{C0D16ACD-8CD1-4EDD-AF6D-24618A171B2B}"/>
              </a:ext>
            </a:extLst>
          </xdr:cNvPr>
          <xdr:cNvSpPr txBox="1"/>
        </xdr:nvSpPr>
        <xdr:spPr bwMode="auto">
          <a:xfrm>
            <a:off x="5956210" y="5255431"/>
            <a:ext cx="679898" cy="3268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3</a:t>
            </a:r>
            <a:r>
              <a:rPr lang="en-US" sz="1100" baseline="0"/>
              <a:t> sides</a:t>
            </a:r>
          </a:p>
          <a:p>
            <a:endParaRPr lang="en-US" sz="1100"/>
          </a:p>
        </xdr:txBody>
      </xdr:sp>
      <xdr:sp macro="" textlink="$C$115">
        <xdr:nvSpPr>
          <xdr:cNvPr id="472" name="TextBox 471">
            <a:extLst>
              <a:ext uri="{FF2B5EF4-FFF2-40B4-BE49-F238E27FC236}">
                <a16:creationId xmlns:a16="http://schemas.microsoft.com/office/drawing/2014/main" id="{E57673C2-3495-4568-B706-05049CFAA64A}"/>
              </a:ext>
            </a:extLst>
          </xdr:cNvPr>
          <xdr:cNvSpPr txBox="1"/>
        </xdr:nvSpPr>
        <xdr:spPr bwMode="auto">
          <a:xfrm rot="16200000">
            <a:off x="5689446" y="7855642"/>
            <a:ext cx="647835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89D61D7D-5E4B-4681-83C3-254AA4F6775A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 </a:t>
            </a:fld>
            <a:endParaRPr lang="en-US" sz="1100"/>
          </a:p>
        </xdr:txBody>
      </xdr:sp>
      <xdr:sp macro="" textlink="$C$92">
        <xdr:nvSpPr>
          <xdr:cNvPr id="532" name="TextBox 531">
            <a:extLst>
              <a:ext uri="{FF2B5EF4-FFF2-40B4-BE49-F238E27FC236}">
                <a16:creationId xmlns:a16="http://schemas.microsoft.com/office/drawing/2014/main" id="{0B0C6016-A6D9-4A8D-8A91-8DF3F7D0B1E1}"/>
              </a:ext>
            </a:extLst>
          </xdr:cNvPr>
          <xdr:cNvSpPr txBox="1"/>
        </xdr:nvSpPr>
        <xdr:spPr bwMode="auto">
          <a:xfrm>
            <a:off x="5152487" y="9043013"/>
            <a:ext cx="409576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14731BDF-C029-44B1-A154-5CE46AE535F0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38</a:t>
            </a:fld>
            <a:endParaRPr lang="en-US" sz="1100"/>
          </a:p>
        </xdr:txBody>
      </xdr:sp>
      <xdr:sp macro="" textlink="$C$91">
        <xdr:nvSpPr>
          <xdr:cNvPr id="533" name="TextBox 532">
            <a:extLst>
              <a:ext uri="{FF2B5EF4-FFF2-40B4-BE49-F238E27FC236}">
                <a16:creationId xmlns:a16="http://schemas.microsoft.com/office/drawing/2014/main" id="{F3A3B241-535E-47D4-8D17-22A2E37C1F28}"/>
              </a:ext>
            </a:extLst>
          </xdr:cNvPr>
          <xdr:cNvSpPr txBox="1"/>
        </xdr:nvSpPr>
        <xdr:spPr bwMode="auto">
          <a:xfrm>
            <a:off x="4510690" y="9056216"/>
            <a:ext cx="409576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2D9077A-206F-431B-8D48-6D6827689069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76</a:t>
            </a:fld>
            <a:endParaRPr lang="en-US" sz="1100"/>
          </a:p>
        </xdr:txBody>
      </xdr:sp>
      <xdr:sp macro="" textlink="$C$93">
        <xdr:nvSpPr>
          <xdr:cNvPr id="535" name="TextBox 534">
            <a:extLst>
              <a:ext uri="{FF2B5EF4-FFF2-40B4-BE49-F238E27FC236}">
                <a16:creationId xmlns:a16="http://schemas.microsoft.com/office/drawing/2014/main" id="{FE5B74EA-8363-4624-B8EF-5C65FA4EA199}"/>
              </a:ext>
            </a:extLst>
          </xdr:cNvPr>
          <xdr:cNvSpPr txBox="1"/>
        </xdr:nvSpPr>
        <xdr:spPr bwMode="auto">
          <a:xfrm rot="16200000">
            <a:off x="5845551" y="7320011"/>
            <a:ext cx="324441" cy="2745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1F77E34-2374-41B8-B4E4-14D67417A270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25.5</a:t>
            </a:fld>
            <a:endParaRPr lang="en-US" sz="1100"/>
          </a:p>
        </xdr:txBody>
      </xdr:sp>
      <xdr:cxnSp macro="">
        <xdr:nvCxnSpPr>
          <xdr:cNvPr id="536" name="Straight Connector 535">
            <a:extLst>
              <a:ext uri="{FF2B5EF4-FFF2-40B4-BE49-F238E27FC236}">
                <a16:creationId xmlns:a16="http://schemas.microsoft.com/office/drawing/2014/main" id="{8612D7FC-1974-4353-B4B7-FE0170E0067C}"/>
              </a:ext>
            </a:extLst>
          </xdr:cNvPr>
          <xdr:cNvCxnSpPr/>
        </xdr:nvCxnSpPr>
        <xdr:spPr bwMode="auto">
          <a:xfrm flipV="1">
            <a:off x="6118136" y="7410584"/>
            <a:ext cx="136972" cy="76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73">
        <xdr:nvSpPr>
          <xdr:cNvPr id="177" name="TextBox 176">
            <a:extLst>
              <a:ext uri="{FF2B5EF4-FFF2-40B4-BE49-F238E27FC236}">
                <a16:creationId xmlns:a16="http://schemas.microsoft.com/office/drawing/2014/main" id="{0C0D42A8-014D-4D08-A397-84182F3033B3}"/>
              </a:ext>
            </a:extLst>
          </xdr:cNvPr>
          <xdr:cNvSpPr txBox="1"/>
        </xdr:nvSpPr>
        <xdr:spPr bwMode="auto">
          <a:xfrm>
            <a:off x="5076287" y="5862466"/>
            <a:ext cx="632274" cy="3532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910B639-5B24-49A6-9E55-C3E85F0FBFAF}" type="TxLink">
              <a:rPr lang="en-US" sz="1100"/>
              <a:pPr/>
              <a:t> </a:t>
            </a:fld>
            <a:endParaRPr lang="en-US" sz="1100"/>
          </a:p>
        </xdr:txBody>
      </xdr:sp>
      <xdr:sp macro="" textlink="">
        <xdr:nvSpPr>
          <xdr:cNvPr id="193" name="TextBox 192">
            <a:extLst>
              <a:ext uri="{FF2B5EF4-FFF2-40B4-BE49-F238E27FC236}">
                <a16:creationId xmlns:a16="http://schemas.microsoft.com/office/drawing/2014/main" id="{063CB96B-C6C2-4900-AF6D-7BAEEA2F5E00}"/>
              </a:ext>
            </a:extLst>
          </xdr:cNvPr>
          <xdr:cNvSpPr txBox="1"/>
        </xdr:nvSpPr>
        <xdr:spPr bwMode="auto">
          <a:xfrm>
            <a:off x="5114387" y="9284303"/>
            <a:ext cx="419101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eh</a:t>
            </a:r>
          </a:p>
          <a:p>
            <a:endParaRPr lang="en-US" sz="1100"/>
          </a:p>
        </xdr:txBody>
      </xdr:sp>
      <xdr:sp macro="" textlink="">
        <xdr:nvSpPr>
          <xdr:cNvPr id="198" name="TextBox 197">
            <a:extLst>
              <a:ext uri="{FF2B5EF4-FFF2-40B4-BE49-F238E27FC236}">
                <a16:creationId xmlns:a16="http://schemas.microsoft.com/office/drawing/2014/main" id="{E073CE3F-2A01-44E6-B686-77A185124CE0}"/>
              </a:ext>
            </a:extLst>
          </xdr:cNvPr>
          <xdr:cNvSpPr txBox="1"/>
        </xdr:nvSpPr>
        <xdr:spPr bwMode="auto">
          <a:xfrm>
            <a:off x="4335618" y="9303353"/>
            <a:ext cx="413198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eh</a:t>
            </a:r>
          </a:p>
        </xdr:txBody>
      </xdr:sp>
      <xdr:cxnSp macro="">
        <xdr:nvCxnSpPr>
          <xdr:cNvPr id="51283" name="Straight Connector 28">
            <a:extLst>
              <a:ext uri="{FF2B5EF4-FFF2-40B4-BE49-F238E27FC236}">
                <a16:creationId xmlns:a16="http://schemas.microsoft.com/office/drawing/2014/main" id="{10AA90A4-AD9D-4C3A-83D3-6E58163C33C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104863" y="6327417"/>
            <a:ext cx="889448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9" name="TextBox 208">
            <a:extLst>
              <a:ext uri="{FF2B5EF4-FFF2-40B4-BE49-F238E27FC236}">
                <a16:creationId xmlns:a16="http://schemas.microsoft.com/office/drawing/2014/main" id="{CAAEAB5B-DA30-4F63-A9D6-62FEE57C8923}"/>
              </a:ext>
            </a:extLst>
          </xdr:cNvPr>
          <xdr:cNvSpPr txBox="1"/>
        </xdr:nvSpPr>
        <xdr:spPr bwMode="auto">
          <a:xfrm>
            <a:off x="4415441" y="5357209"/>
            <a:ext cx="409576" cy="229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S</a:t>
            </a:r>
          </a:p>
        </xdr:txBody>
      </xdr: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A93B3082-9491-4641-A60C-8149EF9BDC41}"/>
              </a:ext>
            </a:extLst>
          </xdr:cNvPr>
          <xdr:cNvCxnSpPr/>
        </xdr:nvCxnSpPr>
        <xdr:spPr bwMode="auto">
          <a:xfrm flipV="1">
            <a:off x="3792694" y="7105516"/>
            <a:ext cx="651322" cy="9525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5A002B12-7777-4720-88BB-007C5B8FF639}"/>
              </a:ext>
            </a:extLst>
          </xdr:cNvPr>
          <xdr:cNvCxnSpPr/>
        </xdr:nvCxnSpPr>
        <xdr:spPr bwMode="auto">
          <a:xfrm flipH="1" flipV="1">
            <a:off x="3792695" y="7086116"/>
            <a:ext cx="9524" cy="410193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$C$90">
        <xdr:nvSpPr>
          <xdr:cNvPr id="189" name="TextBox 188">
            <a:extLst>
              <a:ext uri="{FF2B5EF4-FFF2-40B4-BE49-F238E27FC236}">
                <a16:creationId xmlns:a16="http://schemas.microsoft.com/office/drawing/2014/main" id="{4610B871-8752-46BE-A549-84E410BCCE04}"/>
              </a:ext>
            </a:extLst>
          </xdr:cNvPr>
          <xdr:cNvSpPr txBox="1"/>
        </xdr:nvSpPr>
        <xdr:spPr bwMode="auto">
          <a:xfrm rot="16361599">
            <a:off x="5726348" y="7760347"/>
            <a:ext cx="564499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23E9A8C0-7E8C-40F9-9206-38434D3868E3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89</a:t>
            </a:fld>
            <a:endParaRPr lang="en-US" sz="1100"/>
          </a:p>
        </xdr:txBody>
      </xdr:sp>
      <xdr:sp macro="" textlink="$C$118">
        <xdr:nvSpPr>
          <xdr:cNvPr id="218" name="TextBox 217">
            <a:extLst>
              <a:ext uri="{FF2B5EF4-FFF2-40B4-BE49-F238E27FC236}">
                <a16:creationId xmlns:a16="http://schemas.microsoft.com/office/drawing/2014/main" id="{F5A36E11-F2B4-4C2C-8FA9-AC68AA8FF54C}"/>
              </a:ext>
            </a:extLst>
          </xdr:cNvPr>
          <xdr:cNvSpPr txBox="1"/>
        </xdr:nvSpPr>
        <xdr:spPr bwMode="auto">
          <a:xfrm>
            <a:off x="5304887" y="5360206"/>
            <a:ext cx="317949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3FF86330-ED71-45BC-A08D-171845A75F32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8</a:t>
            </a:fld>
            <a:endParaRPr lang="en-US" sz="1100" u="none"/>
          </a:p>
        </xdr:txBody>
      </xdr:sp>
      <xdr:sp macro="" textlink="">
        <xdr:nvSpPr>
          <xdr:cNvPr id="219" name="TextBox 218">
            <a:extLst>
              <a:ext uri="{FF2B5EF4-FFF2-40B4-BE49-F238E27FC236}">
                <a16:creationId xmlns:a16="http://schemas.microsoft.com/office/drawing/2014/main" id="{594E1CAA-903F-4537-B5EA-0B7874976FE3}"/>
              </a:ext>
            </a:extLst>
          </xdr:cNvPr>
          <xdr:cNvSpPr txBox="1"/>
        </xdr:nvSpPr>
        <xdr:spPr bwMode="auto">
          <a:xfrm>
            <a:off x="5257263" y="5933584"/>
            <a:ext cx="365574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PL</a:t>
            </a:r>
          </a:p>
        </xdr:txBody>
      </xdr:sp>
      <xdr:sp macro="" textlink="$C$67">
        <xdr:nvSpPr>
          <xdr:cNvPr id="220" name="TextBox 219">
            <a:extLst>
              <a:ext uri="{FF2B5EF4-FFF2-40B4-BE49-F238E27FC236}">
                <a16:creationId xmlns:a16="http://schemas.microsoft.com/office/drawing/2014/main" id="{75ACB188-1F1E-4F5E-B06F-05F16E84AA29}"/>
              </a:ext>
            </a:extLst>
          </xdr:cNvPr>
          <xdr:cNvSpPr txBox="1"/>
        </xdr:nvSpPr>
        <xdr:spPr bwMode="auto">
          <a:xfrm>
            <a:off x="5495388" y="5914534"/>
            <a:ext cx="1054995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E606125-696C-44C8-84D3-56FCFE214B80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13 mm</a:t>
            </a:fld>
            <a:endParaRPr lang="en-US" sz="1100"/>
          </a:p>
        </xdr:txBody>
      </xdr:sp>
      <xdr:sp macro="" textlink="$C$76">
        <xdr:nvSpPr>
          <xdr:cNvPr id="200" name="TextBox 199">
            <a:extLst>
              <a:ext uri="{FF2B5EF4-FFF2-40B4-BE49-F238E27FC236}">
                <a16:creationId xmlns:a16="http://schemas.microsoft.com/office/drawing/2014/main" id="{EDCFBA51-7AB5-4985-B802-E0AE9B96963D}"/>
              </a:ext>
            </a:extLst>
          </xdr:cNvPr>
          <xdr:cNvSpPr txBox="1"/>
        </xdr:nvSpPr>
        <xdr:spPr bwMode="auto">
          <a:xfrm>
            <a:off x="3859369" y="5102716"/>
            <a:ext cx="409576" cy="2354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2468919C-D09D-44F5-9A0D-0C7B27DBDAC0}" type="TxLink">
              <a:rPr lang="en-US" sz="14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51</a:t>
            </a:fld>
            <a:endParaRPr lang="en-US" sz="1100"/>
          </a:p>
        </xdr:txBody>
      </xdr:sp>
      <xdr:sp macro="" textlink="$C$22">
        <xdr:nvSpPr>
          <xdr:cNvPr id="228" name="TextBox 227">
            <a:extLst>
              <a:ext uri="{FF2B5EF4-FFF2-40B4-BE49-F238E27FC236}">
                <a16:creationId xmlns:a16="http://schemas.microsoft.com/office/drawing/2014/main" id="{0289DEA2-6C92-45E5-B079-F5E5A0E590CB}"/>
              </a:ext>
            </a:extLst>
          </xdr:cNvPr>
          <xdr:cNvSpPr txBox="1"/>
        </xdr:nvSpPr>
        <xdr:spPr bwMode="auto">
          <a:xfrm rot="16200000">
            <a:off x="2888761" y="7756708"/>
            <a:ext cx="539705" cy="271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6A2E5C94-5337-45BC-97F6-703AB960D86F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127</a:t>
            </a:fld>
            <a:endParaRPr lang="en-US" sz="1100"/>
          </a:p>
        </xdr:txBody>
      </xdr:sp>
      <xdr:sp macro="" textlink="">
        <xdr:nvSpPr>
          <xdr:cNvPr id="215" name="TextBox 214">
            <a:extLst>
              <a:ext uri="{FF2B5EF4-FFF2-40B4-BE49-F238E27FC236}">
                <a16:creationId xmlns:a16="http://schemas.microsoft.com/office/drawing/2014/main" id="{0A1AF7A7-BAE6-4BD0-A515-8C609400E8E3}"/>
              </a:ext>
            </a:extLst>
          </xdr:cNvPr>
          <xdr:cNvSpPr txBox="1"/>
        </xdr:nvSpPr>
        <xdr:spPr bwMode="auto">
          <a:xfrm>
            <a:off x="6798032" y="7454161"/>
            <a:ext cx="336998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tf=</a:t>
            </a:r>
          </a:p>
        </xdr:txBody>
      </xdr:sp>
      <xdr:sp macro="" textlink="$C$93">
        <xdr:nvSpPr>
          <xdr:cNvPr id="229" name="TextBox 228">
            <a:extLst>
              <a:ext uri="{FF2B5EF4-FFF2-40B4-BE49-F238E27FC236}">
                <a16:creationId xmlns:a16="http://schemas.microsoft.com/office/drawing/2014/main" id="{4B2D7AC0-33A3-4C3C-A745-E3252434DD3D}"/>
              </a:ext>
            </a:extLst>
          </xdr:cNvPr>
          <xdr:cNvSpPr txBox="1"/>
        </xdr:nvSpPr>
        <xdr:spPr bwMode="auto">
          <a:xfrm rot="16200000">
            <a:off x="6221252" y="7358714"/>
            <a:ext cx="323234" cy="2745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ev</a:t>
            </a:r>
          </a:p>
          <a:p>
            <a:endParaRPr lang="en-US" sz="1100"/>
          </a:p>
        </xdr:txBody>
      </xdr: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E5F26BBB-023F-498F-9E1F-DB7AF5E9AE19}"/>
              </a:ext>
            </a:extLst>
          </xdr:cNvPr>
          <xdr:cNvCxnSpPr/>
        </xdr:nvCxnSpPr>
        <xdr:spPr bwMode="auto">
          <a:xfrm>
            <a:off x="3188997" y="8284335"/>
            <a:ext cx="409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F206C2E6-B294-4CC5-BE3B-9553B57D6015}"/>
              </a:ext>
            </a:extLst>
          </xdr:cNvPr>
          <xdr:cNvCxnSpPr/>
        </xdr:nvCxnSpPr>
        <xdr:spPr bwMode="auto">
          <a:xfrm flipH="1">
            <a:off x="7833977" y="9675254"/>
            <a:ext cx="95251" cy="8129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D36B355C-5C31-4101-8142-7979A179F9BA}"/>
              </a:ext>
            </a:extLst>
          </xdr:cNvPr>
          <xdr:cNvCxnSpPr/>
        </xdr:nvCxnSpPr>
        <xdr:spPr bwMode="auto">
          <a:xfrm flipH="1">
            <a:off x="3350922" y="8236710"/>
            <a:ext cx="95251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8" name="TextBox 237">
            <a:extLst>
              <a:ext uri="{FF2B5EF4-FFF2-40B4-BE49-F238E27FC236}">
                <a16:creationId xmlns:a16="http://schemas.microsoft.com/office/drawing/2014/main" id="{51CAEA61-E94D-4DC2-B1CB-E1A54AC8DC14}"/>
              </a:ext>
            </a:extLst>
          </xdr:cNvPr>
          <xdr:cNvSpPr txBox="1"/>
        </xdr:nvSpPr>
        <xdr:spPr bwMode="auto">
          <a:xfrm rot="16200000">
            <a:off x="2894857" y="7040243"/>
            <a:ext cx="432262" cy="296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=</a:t>
            </a:r>
            <a:endParaRPr lang="en-US" sz="1400" b="1"/>
          </a:p>
          <a:p>
            <a:r>
              <a:rPr lang="en-US" sz="1100"/>
              <a:t>ws=</a:t>
            </a:r>
          </a:p>
        </xdr:txBody>
      </xdr: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C1812D25-4A3A-4F85-80F0-D0355086F6B5}"/>
              </a:ext>
            </a:extLst>
          </xdr:cNvPr>
          <xdr:cNvCxnSpPr/>
        </xdr:nvCxnSpPr>
        <xdr:spPr bwMode="auto">
          <a:xfrm flipH="1">
            <a:off x="4297519" y="9269301"/>
            <a:ext cx="89348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BB3C2E53-D772-40C3-A713-01ECE2FAE05C}"/>
              </a:ext>
            </a:extLst>
          </xdr:cNvPr>
          <xdr:cNvCxnSpPr/>
        </xdr:nvCxnSpPr>
        <xdr:spPr bwMode="auto">
          <a:xfrm flipH="1">
            <a:off x="4386866" y="9278826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737DE907-A6C4-40C2-9D74-30A8CDB405D7}"/>
              </a:ext>
            </a:extLst>
          </xdr:cNvPr>
          <xdr:cNvCxnSpPr/>
        </xdr:nvCxnSpPr>
        <xdr:spPr bwMode="auto">
          <a:xfrm flipH="1">
            <a:off x="4510691" y="92693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D1FB32C4-CE0B-4ECC-91CE-3E026B9F0F95}"/>
              </a:ext>
            </a:extLst>
          </xdr:cNvPr>
          <xdr:cNvCxnSpPr/>
        </xdr:nvCxnSpPr>
        <xdr:spPr bwMode="auto">
          <a:xfrm>
            <a:off x="3522372" y="8265781"/>
            <a:ext cx="0" cy="121001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FC956451-A3F7-4C4B-B2BF-2EEF544BDD02}"/>
              </a:ext>
            </a:extLst>
          </xdr:cNvPr>
          <xdr:cNvCxnSpPr/>
        </xdr:nvCxnSpPr>
        <xdr:spPr bwMode="auto">
          <a:xfrm flipH="1">
            <a:off x="3465222" y="93074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D253532B-922A-434A-BF24-36ABEB40B223}"/>
              </a:ext>
            </a:extLst>
          </xdr:cNvPr>
          <xdr:cNvCxnSpPr/>
        </xdr:nvCxnSpPr>
        <xdr:spPr bwMode="auto">
          <a:xfrm flipV="1">
            <a:off x="5400138" y="8312910"/>
            <a:ext cx="2001592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C312E58C-DBF5-4CC9-A493-1C7B1BF670BD}"/>
              </a:ext>
            </a:extLst>
          </xdr:cNvPr>
          <xdr:cNvCxnSpPr/>
        </xdr:nvCxnSpPr>
        <xdr:spPr bwMode="auto">
          <a:xfrm flipH="1">
            <a:off x="6146711" y="8208135"/>
            <a:ext cx="89348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EA1B8ABA-A56D-429C-8942-5517B76A13B5}"/>
              </a:ext>
            </a:extLst>
          </xdr:cNvPr>
          <xdr:cNvCxnSpPr/>
        </xdr:nvCxnSpPr>
        <xdr:spPr bwMode="auto">
          <a:xfrm flipH="1">
            <a:off x="6146711" y="8293860"/>
            <a:ext cx="89348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9" name="TextBox 248">
            <a:extLst>
              <a:ext uri="{FF2B5EF4-FFF2-40B4-BE49-F238E27FC236}">
                <a16:creationId xmlns:a16="http://schemas.microsoft.com/office/drawing/2014/main" id="{A9029D34-6E07-4753-9B28-D361E189E73B}"/>
              </a:ext>
            </a:extLst>
          </xdr:cNvPr>
          <xdr:cNvSpPr txBox="1"/>
        </xdr:nvSpPr>
        <xdr:spPr bwMode="auto">
          <a:xfrm rot="16200000">
            <a:off x="5774165" y="8234431"/>
            <a:ext cx="558219" cy="296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13</a:t>
            </a:r>
          </a:p>
          <a:p>
            <a:endParaRPr lang="en-US" sz="1100"/>
          </a:p>
        </xdr:txBody>
      </xdr: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DC28A8F7-A0E2-402A-9AF6-D5289A57B979}"/>
              </a:ext>
            </a:extLst>
          </xdr:cNvPr>
          <xdr:cNvCxnSpPr/>
        </xdr:nvCxnSpPr>
        <xdr:spPr bwMode="auto">
          <a:xfrm>
            <a:off x="4853591" y="7538648"/>
            <a:ext cx="0" cy="189942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1DBDEA8B-63D0-4126-83F2-E30633C74ED4}"/>
              </a:ext>
            </a:extLst>
          </xdr:cNvPr>
          <xdr:cNvCxnSpPr/>
        </xdr:nvCxnSpPr>
        <xdr:spPr bwMode="auto">
          <a:xfrm flipH="1">
            <a:off x="4786916" y="92693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B12D7F7E-7163-45B1-A949-ABF4DDE0D402}"/>
              </a:ext>
            </a:extLst>
          </xdr:cNvPr>
          <xdr:cNvCxnSpPr/>
        </xdr:nvCxnSpPr>
        <xdr:spPr bwMode="auto">
          <a:xfrm flipH="1">
            <a:off x="5133438" y="928835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10AEE6FC-0E8D-4007-8A13-C5DA4EFDBA41}"/>
              </a:ext>
            </a:extLst>
          </xdr:cNvPr>
          <xdr:cNvCxnSpPr/>
        </xdr:nvCxnSpPr>
        <xdr:spPr bwMode="auto">
          <a:xfrm flipH="1">
            <a:off x="5333463" y="928835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E1B9854F-116F-48D7-A156-FB6B9A07ACC0}"/>
              </a:ext>
            </a:extLst>
          </xdr:cNvPr>
          <xdr:cNvCxnSpPr/>
        </xdr:nvCxnSpPr>
        <xdr:spPr bwMode="auto">
          <a:xfrm flipH="1">
            <a:off x="4297519" y="5319109"/>
            <a:ext cx="89348" cy="851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4C030352-7EBE-45AD-B884-B19CA391A41C}"/>
              </a:ext>
            </a:extLst>
          </xdr:cNvPr>
          <xdr:cNvCxnSpPr/>
        </xdr:nvCxnSpPr>
        <xdr:spPr bwMode="auto">
          <a:xfrm flipH="1">
            <a:off x="4373719" y="5328634"/>
            <a:ext cx="89348" cy="851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Straight Connector 256">
            <a:extLst>
              <a:ext uri="{FF2B5EF4-FFF2-40B4-BE49-F238E27FC236}">
                <a16:creationId xmlns:a16="http://schemas.microsoft.com/office/drawing/2014/main" id="{EC9C54D5-C69C-4675-A76B-C88722995D1B}"/>
              </a:ext>
            </a:extLst>
          </xdr:cNvPr>
          <xdr:cNvCxnSpPr>
            <a:endCxn id="198" idx="1"/>
          </xdr:cNvCxnSpPr>
        </xdr:nvCxnSpPr>
        <xdr:spPr bwMode="auto">
          <a:xfrm flipH="1">
            <a:off x="4335618" y="5066311"/>
            <a:ext cx="28576" cy="439939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5DFD4900-4689-4549-AA43-39DBB319BF30}"/>
              </a:ext>
            </a:extLst>
          </xdr:cNvPr>
          <xdr:cNvSpPr/>
        </xdr:nvSpPr>
        <xdr:spPr bwMode="auto">
          <a:xfrm>
            <a:off x="3674772" y="2072962"/>
            <a:ext cx="721619" cy="28151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E8FE05E4-55F7-426F-9C51-6ED5A8784876}"/>
              </a:ext>
            </a:extLst>
          </xdr:cNvPr>
          <xdr:cNvCxnSpPr/>
        </xdr:nvCxnSpPr>
        <xdr:spPr bwMode="auto">
          <a:xfrm flipH="1">
            <a:off x="3983194" y="2513929"/>
            <a:ext cx="2" cy="1487376"/>
          </a:xfrm>
          <a:prstGeom prst="line">
            <a:avLst/>
          </a:prstGeom>
          <a:ln>
            <a:solidFill>
              <a:schemeClr val="tx1"/>
            </a:solidFill>
            <a:headEnd type="triangle" w="lg" len="sm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TextBox 26">
            <a:extLst>
              <a:ext uri="{FF2B5EF4-FFF2-40B4-BE49-F238E27FC236}">
                <a16:creationId xmlns:a16="http://schemas.microsoft.com/office/drawing/2014/main" id="{9EEF9FDD-2F32-4227-8C1E-0F9AC6058C58}"/>
              </a:ext>
            </a:extLst>
          </xdr:cNvPr>
          <xdr:cNvSpPr txBox="1"/>
        </xdr:nvSpPr>
        <xdr:spPr bwMode="auto">
          <a:xfrm>
            <a:off x="3897469" y="2751116"/>
            <a:ext cx="400050" cy="5305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r>
              <a:rPr lang="en-US" sz="1100"/>
              <a:t>N</a:t>
            </a:r>
          </a:p>
        </xdr:txBody>
      </xdr:sp>
      <xdr:sp macro="" textlink="$A$20">
        <xdr:nvSpPr>
          <xdr:cNvPr id="28" name="TextBox 27">
            <a:extLst>
              <a:ext uri="{FF2B5EF4-FFF2-40B4-BE49-F238E27FC236}">
                <a16:creationId xmlns:a16="http://schemas.microsoft.com/office/drawing/2014/main" id="{C31A3BCA-BA03-4138-91F3-9381DFD793ED}"/>
              </a:ext>
            </a:extLst>
          </xdr:cNvPr>
          <xdr:cNvSpPr txBox="1"/>
        </xdr:nvSpPr>
        <xdr:spPr bwMode="auto">
          <a:xfrm>
            <a:off x="3379497" y="2409288"/>
            <a:ext cx="257175" cy="18369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fld id="{E6C282D2-89FB-4D66-9D5D-041711418FB6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HSS127x127X13</a:t>
            </a:fld>
            <a:endParaRPr lang="en-US" sz="1100"/>
          </a:p>
        </xdr:txBody>
      </xdr:sp>
      <xdr:sp macro="" textlink="">
        <xdr:nvSpPr>
          <xdr:cNvPr id="31" name="TextBox 30">
            <a:extLst>
              <a:ext uri="{FF2B5EF4-FFF2-40B4-BE49-F238E27FC236}">
                <a16:creationId xmlns:a16="http://schemas.microsoft.com/office/drawing/2014/main" id="{B25B2859-334D-4C8F-A851-E263EB904CD6}"/>
              </a:ext>
            </a:extLst>
          </xdr:cNvPr>
          <xdr:cNvSpPr txBox="1"/>
        </xdr:nvSpPr>
        <xdr:spPr bwMode="auto">
          <a:xfrm>
            <a:off x="4596416" y="3186448"/>
            <a:ext cx="679897" cy="298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endParaRPr lang="fr-CA"/>
          </a:p>
        </xdr:txBody>
      </xdr:sp>
      <xdr:sp macro="" textlink="$C$45">
        <xdr:nvSpPr>
          <xdr:cNvPr id="32" name="TextBox 31">
            <a:extLst>
              <a:ext uri="{FF2B5EF4-FFF2-40B4-BE49-F238E27FC236}">
                <a16:creationId xmlns:a16="http://schemas.microsoft.com/office/drawing/2014/main" id="{46419CAA-AA92-4433-9AFE-EC947984FBD9}"/>
              </a:ext>
            </a:extLst>
          </xdr:cNvPr>
          <xdr:cNvSpPr txBox="1"/>
        </xdr:nvSpPr>
        <xdr:spPr bwMode="auto">
          <a:xfrm rot="16200000">
            <a:off x="4618084" y="2573359"/>
            <a:ext cx="531791" cy="2417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>
            <a:noAutofit/>
          </a:bodyPr>
          <a:lstStyle/>
          <a:p>
            <a:fld id="{F7F27551-EDDF-4503-A51A-D0E07C093168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38</a:t>
            </a:fld>
            <a:endParaRPr lang="en-US" sz="1100"/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91DE518E-8716-4AC1-A46C-C148EAB696B2}"/>
              </a:ext>
            </a:extLst>
          </xdr:cNvPr>
          <xdr:cNvSpPr/>
        </xdr:nvSpPr>
        <xdr:spPr bwMode="auto">
          <a:xfrm>
            <a:off x="3674772" y="2072962"/>
            <a:ext cx="721619" cy="276748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BF886DE6-0910-423F-9F2F-5DF9771141AA}"/>
              </a:ext>
            </a:extLst>
          </xdr:cNvPr>
          <xdr:cNvSpPr/>
        </xdr:nvSpPr>
        <xdr:spPr bwMode="auto">
          <a:xfrm>
            <a:off x="3712872" y="2072962"/>
            <a:ext cx="641797" cy="2786532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C939131C-252A-4812-9C17-09164D5E5D72}"/>
              </a:ext>
            </a:extLst>
          </xdr:cNvPr>
          <xdr:cNvSpPr/>
        </xdr:nvSpPr>
        <xdr:spPr bwMode="auto">
          <a:xfrm>
            <a:off x="4424966" y="2523455"/>
            <a:ext cx="361950" cy="1496901"/>
          </a:xfrm>
          <a:prstGeom prst="rect">
            <a:avLst/>
          </a:prstGeom>
          <a:solidFill>
            <a:sysClr val="window" lastClr="FFFFFF"/>
          </a:solidFill>
          <a:ln w="19050"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888FCED0-DF16-446E-9462-7BF8366E22BC}"/>
              </a:ext>
            </a:extLst>
          </xdr:cNvPr>
          <xdr:cNvCxnSpPr/>
        </xdr:nvCxnSpPr>
        <xdr:spPr bwMode="auto">
          <a:xfrm>
            <a:off x="3887944" y="252345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FF072FBA-A844-4A65-9253-54B8296F69A7}"/>
              </a:ext>
            </a:extLst>
          </xdr:cNvPr>
          <xdr:cNvCxnSpPr/>
        </xdr:nvCxnSpPr>
        <xdr:spPr bwMode="auto">
          <a:xfrm>
            <a:off x="3868894" y="400130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98DC4BAD-3A4B-41FB-91FD-92770CEB65E4}"/>
              </a:ext>
            </a:extLst>
          </xdr:cNvPr>
          <xdr:cNvCxnSpPr/>
        </xdr:nvCxnSpPr>
        <xdr:spPr bwMode="auto">
          <a:xfrm>
            <a:off x="5076288" y="2475829"/>
            <a:ext cx="0" cy="370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TextBox 62">
            <a:extLst>
              <a:ext uri="{FF2B5EF4-FFF2-40B4-BE49-F238E27FC236}">
                <a16:creationId xmlns:a16="http://schemas.microsoft.com/office/drawing/2014/main" id="{504AD055-0E67-4883-B3E4-2527CD04EDCF}"/>
              </a:ext>
            </a:extLst>
          </xdr:cNvPr>
          <xdr:cNvSpPr txBox="1"/>
        </xdr:nvSpPr>
        <xdr:spPr bwMode="auto">
          <a:xfrm>
            <a:off x="4424966" y="4170072"/>
            <a:ext cx="171450" cy="1687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l-GR"/>
              <a:t> </a:t>
            </a:r>
            <a:endParaRPr lang="en-US" sz="1100"/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F0924A05-5694-4D68-AF24-A492CFD44299}"/>
              </a:ext>
            </a:extLst>
          </xdr:cNvPr>
          <xdr:cNvSpPr txBox="1"/>
        </xdr:nvSpPr>
        <xdr:spPr bwMode="auto">
          <a:xfrm rot="16200000">
            <a:off x="4960823" y="3189426"/>
            <a:ext cx="975440" cy="2501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(n-1)@b</a:t>
            </a:r>
            <a:r>
              <a:rPr lang="el-GR"/>
              <a:t> </a:t>
            </a:r>
            <a:endParaRPr lang="en-US" sz="1100"/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119832C3-91E4-4E71-BDB1-3E3BD20508FE}"/>
              </a:ext>
            </a:extLst>
          </xdr:cNvPr>
          <xdr:cNvCxnSpPr/>
        </xdr:nvCxnSpPr>
        <xdr:spPr bwMode="auto">
          <a:xfrm flipV="1">
            <a:off x="4567841" y="4284374"/>
            <a:ext cx="0" cy="62274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144" name="Rectangle 6">
            <a:extLst>
              <a:ext uri="{FF2B5EF4-FFF2-40B4-BE49-F238E27FC236}">
                <a16:creationId xmlns:a16="http://schemas.microsoft.com/office/drawing/2014/main" id="{6A1331B0-2625-4355-A747-0F0BFCE0949D}"/>
              </a:ext>
            </a:extLst>
          </xdr:cNvPr>
          <xdr:cNvSpPr>
            <a:spLocks noChangeArrowheads="1"/>
          </xdr:cNvSpPr>
        </xdr:nvSpPr>
        <xdr:spPr bwMode="auto">
          <a:xfrm>
            <a:off x="4463066" y="2371188"/>
            <a:ext cx="3332811" cy="476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51145" name="Picture 8">
            <a:extLst>
              <a:ext uri="{FF2B5EF4-FFF2-40B4-BE49-F238E27FC236}">
                <a16:creationId xmlns:a16="http://schemas.microsoft.com/office/drawing/2014/main" id="{798C5506-DCF3-4A37-B713-C9008B3D38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2116" y="4131972"/>
            <a:ext cx="3342336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94" name="Rectangle 19">
            <a:extLst>
              <a:ext uri="{FF2B5EF4-FFF2-40B4-BE49-F238E27FC236}">
                <a16:creationId xmlns:a16="http://schemas.microsoft.com/office/drawing/2014/main" id="{5FA04BE7-C23E-4E94-B629-7C97D6187155}"/>
              </a:ext>
            </a:extLst>
          </xdr:cNvPr>
          <xdr:cNvSpPr>
            <a:spLocks noChangeArrowheads="1"/>
          </xdr:cNvSpPr>
        </xdr:nvSpPr>
        <xdr:spPr bwMode="auto">
          <a:xfrm>
            <a:off x="3811745" y="2294987"/>
            <a:ext cx="2567189" cy="66675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fr-CA"/>
          </a:p>
        </xdr:txBody>
      </xdr:sp>
      <xdr:sp macro="" textlink="">
        <xdr:nvSpPr>
          <xdr:cNvPr id="22095" name="Rectangle 60">
            <a:extLst>
              <a:ext uri="{FF2B5EF4-FFF2-40B4-BE49-F238E27FC236}">
                <a16:creationId xmlns:a16="http://schemas.microsoft.com/office/drawing/2014/main" id="{53636F87-632C-495B-A370-78AAAF899007}"/>
              </a:ext>
            </a:extLst>
          </xdr:cNvPr>
          <xdr:cNvSpPr>
            <a:spLocks noChangeArrowheads="1"/>
          </xdr:cNvSpPr>
        </xdr:nvSpPr>
        <xdr:spPr bwMode="auto">
          <a:xfrm>
            <a:off x="3830794" y="4189122"/>
            <a:ext cx="2519564" cy="5715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fr-CA"/>
          </a:p>
        </xdr:txBody>
      </xdr: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5A1BE7BA-7F0A-45C5-BDF4-A20E86F261CF}"/>
              </a:ext>
            </a:extLst>
          </xdr:cNvPr>
          <xdr:cNvCxnSpPr/>
        </xdr:nvCxnSpPr>
        <xdr:spPr bwMode="auto">
          <a:xfrm>
            <a:off x="4624991" y="169558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9E295D27-99FB-4B51-92E4-DA954AF438EE}"/>
              </a:ext>
            </a:extLst>
          </xdr:cNvPr>
          <xdr:cNvCxnSpPr/>
        </xdr:nvCxnSpPr>
        <xdr:spPr bwMode="auto">
          <a:xfrm>
            <a:off x="4444016" y="3887944"/>
            <a:ext cx="13407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61A46AA-266C-4390-A585-0E73DA52D3D9}"/>
              </a:ext>
            </a:extLst>
          </xdr:cNvPr>
          <xdr:cNvCxnSpPr/>
        </xdr:nvCxnSpPr>
        <xdr:spPr bwMode="auto">
          <a:xfrm>
            <a:off x="4415441" y="3631306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82F7DF64-49BB-4057-83B9-437942EB6029}"/>
              </a:ext>
            </a:extLst>
          </xdr:cNvPr>
          <xdr:cNvCxnSpPr/>
        </xdr:nvCxnSpPr>
        <xdr:spPr bwMode="auto">
          <a:xfrm>
            <a:off x="4415441" y="3351727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FA671EAA-8D45-4E2B-93CC-668D5E7DDDE4}"/>
              </a:ext>
            </a:extLst>
          </xdr:cNvPr>
          <xdr:cNvCxnSpPr/>
        </xdr:nvCxnSpPr>
        <xdr:spPr bwMode="auto">
          <a:xfrm>
            <a:off x="4415441" y="3045854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A99A3567-BCCD-4195-9534-B3CC911E6FFA}"/>
              </a:ext>
            </a:extLst>
          </xdr:cNvPr>
          <xdr:cNvCxnSpPr/>
        </xdr:nvCxnSpPr>
        <xdr:spPr bwMode="auto">
          <a:xfrm flipV="1">
            <a:off x="4967891" y="2542504"/>
            <a:ext cx="260797" cy="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154" name="Oval 17919">
            <a:extLst>
              <a:ext uri="{FF2B5EF4-FFF2-40B4-BE49-F238E27FC236}">
                <a16:creationId xmlns:a16="http://schemas.microsoft.com/office/drawing/2014/main" id="{72503879-FD5C-4DF3-A75D-AF80E9FE8419}"/>
              </a:ext>
            </a:extLst>
          </xdr:cNvPr>
          <xdr:cNvSpPr>
            <a:spLocks noChangeArrowheads="1"/>
          </xdr:cNvSpPr>
        </xdr:nvSpPr>
        <xdr:spPr bwMode="auto">
          <a:xfrm>
            <a:off x="4596416" y="2760640"/>
            <a:ext cx="66675" cy="56614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155" name="Oval 77">
            <a:extLst>
              <a:ext uri="{FF2B5EF4-FFF2-40B4-BE49-F238E27FC236}">
                <a16:creationId xmlns:a16="http://schemas.microsoft.com/office/drawing/2014/main" id="{21FBC20A-19B0-4768-B5FA-70C289914753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026804"/>
            <a:ext cx="47625" cy="45344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156" name="Oval 78">
            <a:extLst>
              <a:ext uri="{FF2B5EF4-FFF2-40B4-BE49-F238E27FC236}">
                <a16:creationId xmlns:a16="http://schemas.microsoft.com/office/drawing/2014/main" id="{B497EEAE-4CA3-4DF0-AEB6-2A39519C1656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332677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157" name="Oval 79">
            <a:extLst>
              <a:ext uri="{FF2B5EF4-FFF2-40B4-BE49-F238E27FC236}">
                <a16:creationId xmlns:a16="http://schemas.microsoft.com/office/drawing/2014/main" id="{203F3691-B22A-4E2A-A9F2-25853155109F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612256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158" name="Oval 80">
            <a:extLst>
              <a:ext uri="{FF2B5EF4-FFF2-40B4-BE49-F238E27FC236}">
                <a16:creationId xmlns:a16="http://schemas.microsoft.com/office/drawing/2014/main" id="{81D1B242-1A9E-4D80-9BA2-B3524FF7BB7E}"/>
              </a:ext>
            </a:extLst>
          </xdr:cNvPr>
          <xdr:cNvSpPr>
            <a:spLocks noChangeArrowheads="1"/>
          </xdr:cNvSpPr>
        </xdr:nvSpPr>
        <xdr:spPr bwMode="auto">
          <a:xfrm>
            <a:off x="4596416" y="3859369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9151CA11-00E6-486B-A130-627FC96C46C2}"/>
              </a:ext>
            </a:extLst>
          </xdr:cNvPr>
          <xdr:cNvCxnSpPr/>
        </xdr:nvCxnSpPr>
        <xdr:spPr bwMode="auto">
          <a:xfrm>
            <a:off x="5571588" y="2180688"/>
            <a:ext cx="0" cy="17548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01C238F1-939B-49C6-86E2-D86024C7CA0C}"/>
              </a:ext>
            </a:extLst>
          </xdr:cNvPr>
          <xdr:cNvCxnSpPr/>
        </xdr:nvCxnSpPr>
        <xdr:spPr bwMode="auto">
          <a:xfrm flipV="1">
            <a:off x="5504913" y="2314038"/>
            <a:ext cx="108398" cy="114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3A473947-ADA6-499E-A290-970CEC9D9959}"/>
              </a:ext>
            </a:extLst>
          </xdr:cNvPr>
          <xdr:cNvCxnSpPr/>
        </xdr:nvCxnSpPr>
        <xdr:spPr bwMode="auto">
          <a:xfrm flipV="1">
            <a:off x="5514438" y="2760640"/>
            <a:ext cx="108398" cy="851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4613C27F-8FA9-4B36-8EA2-25F89584F4C4}"/>
              </a:ext>
            </a:extLst>
          </xdr:cNvPr>
          <xdr:cNvCxnSpPr/>
        </xdr:nvCxnSpPr>
        <xdr:spPr bwMode="auto">
          <a:xfrm flipV="1">
            <a:off x="5504913" y="3821269"/>
            <a:ext cx="108398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AB879B80-FB92-4DDE-9A42-3F1A689C2C76}"/>
              </a:ext>
            </a:extLst>
          </xdr:cNvPr>
          <xdr:cNvCxnSpPr/>
        </xdr:nvCxnSpPr>
        <xdr:spPr bwMode="auto">
          <a:xfrm flipV="1">
            <a:off x="5028663" y="2475829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6DF028EC-527F-4DF6-86AC-C57A73939371}"/>
              </a:ext>
            </a:extLst>
          </xdr:cNvPr>
          <xdr:cNvCxnSpPr/>
        </xdr:nvCxnSpPr>
        <xdr:spPr bwMode="auto">
          <a:xfrm flipV="1">
            <a:off x="5019138" y="2693965"/>
            <a:ext cx="114300" cy="180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E1F653B0-BE3A-45CA-AE4F-AF0316582D19}"/>
              </a:ext>
            </a:extLst>
          </xdr:cNvPr>
          <xdr:cNvCxnSpPr/>
        </xdr:nvCxnSpPr>
        <xdr:spPr bwMode="auto">
          <a:xfrm>
            <a:off x="7805402" y="2371188"/>
            <a:ext cx="0" cy="175394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CFA31E55-519E-4BE1-B507-F72F29C2BD10}"/>
              </a:ext>
            </a:extLst>
          </xdr:cNvPr>
          <xdr:cNvCxnSpPr/>
        </xdr:nvCxnSpPr>
        <xdr:spPr bwMode="auto">
          <a:xfrm flipV="1">
            <a:off x="5918111" y="2199738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A893B932-872C-427E-89DD-1EA1772594C6}"/>
              </a:ext>
            </a:extLst>
          </xdr:cNvPr>
          <xdr:cNvCxnSpPr/>
        </xdr:nvCxnSpPr>
        <xdr:spPr bwMode="auto">
          <a:xfrm>
            <a:off x="5975262" y="1996762"/>
            <a:ext cx="9524" cy="47906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AA3A9BDE-9621-4E01-9840-E312E4C19F9C}"/>
              </a:ext>
            </a:extLst>
          </xdr:cNvPr>
          <xdr:cNvCxnSpPr/>
        </xdr:nvCxnSpPr>
        <xdr:spPr bwMode="auto">
          <a:xfrm flipV="1">
            <a:off x="5908586" y="2314038"/>
            <a:ext cx="114300" cy="114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B07D06C4-902E-4F51-8FC2-3131BDA0E4A4}"/>
              </a:ext>
            </a:extLst>
          </xdr:cNvPr>
          <xdr:cNvCxnSpPr/>
        </xdr:nvCxnSpPr>
        <xdr:spPr bwMode="auto">
          <a:xfrm>
            <a:off x="4596416" y="2789215"/>
            <a:ext cx="100737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#REF!">
        <xdr:nvSpPr>
          <xdr:cNvPr id="161" name="TextBox 160">
            <a:extLst>
              <a:ext uri="{FF2B5EF4-FFF2-40B4-BE49-F238E27FC236}">
                <a16:creationId xmlns:a16="http://schemas.microsoft.com/office/drawing/2014/main" id="{5686070B-86C0-4EC9-AD83-2614154867E1}"/>
              </a:ext>
            </a:extLst>
          </xdr:cNvPr>
          <xdr:cNvSpPr txBox="1"/>
        </xdr:nvSpPr>
        <xdr:spPr bwMode="auto">
          <a:xfrm rot="16200000">
            <a:off x="5196159" y="2503733"/>
            <a:ext cx="53179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>
            <a:noAutofit/>
          </a:bodyPr>
          <a:lstStyle/>
          <a:p>
            <a:fld id="{7C78DCDA-1B38-453B-BDCA-9B616889EE4F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​</a:t>
            </a:fld>
            <a:endParaRPr lang="en-US" sz="1100"/>
          </a:p>
        </xdr:txBody>
      </xdr: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4D2651A0-E284-493B-9E93-5719B802C6A6}"/>
              </a:ext>
            </a:extLst>
          </xdr:cNvPr>
          <xdr:cNvCxnSpPr/>
        </xdr:nvCxnSpPr>
        <xdr:spPr bwMode="auto">
          <a:xfrm>
            <a:off x="6417033" y="2323562"/>
            <a:ext cx="898972" cy="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8E474954-733F-4BE0-8124-661436ED1E5D}"/>
              </a:ext>
            </a:extLst>
          </xdr:cNvPr>
          <xdr:cNvCxnSpPr/>
        </xdr:nvCxnSpPr>
        <xdr:spPr bwMode="auto">
          <a:xfrm flipH="1" flipV="1">
            <a:off x="6455133" y="4274848"/>
            <a:ext cx="937072" cy="95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" name="TextBox 169">
            <a:extLst>
              <a:ext uri="{FF2B5EF4-FFF2-40B4-BE49-F238E27FC236}">
                <a16:creationId xmlns:a16="http://schemas.microsoft.com/office/drawing/2014/main" id="{3130C493-DDC0-40E2-89BD-509B6280E22E}"/>
              </a:ext>
            </a:extLst>
          </xdr:cNvPr>
          <xdr:cNvSpPr txBox="1"/>
        </xdr:nvSpPr>
        <xdr:spPr bwMode="auto">
          <a:xfrm>
            <a:off x="6896906" y="2053913"/>
            <a:ext cx="737047" cy="202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/>
              <a:t>Tf =</a:t>
            </a:r>
          </a:p>
        </xdr:txBody>
      </xdr:sp>
      <xdr:sp macro="" textlink="">
        <xdr:nvSpPr>
          <xdr:cNvPr id="172" name="TextBox 171">
            <a:extLst>
              <a:ext uri="{FF2B5EF4-FFF2-40B4-BE49-F238E27FC236}">
                <a16:creationId xmlns:a16="http://schemas.microsoft.com/office/drawing/2014/main" id="{7364AEDA-9CC0-4726-9497-202D6E31A53D}"/>
              </a:ext>
            </a:extLst>
          </xdr:cNvPr>
          <xdr:cNvSpPr txBox="1"/>
        </xdr:nvSpPr>
        <xdr:spPr bwMode="auto">
          <a:xfrm rot="16391757">
            <a:off x="5759237" y="2021074"/>
            <a:ext cx="635344" cy="2826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100"/>
              <a:t>t=</a:t>
            </a:r>
          </a:p>
        </xdr:txBody>
      </xdr: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3EE8B73F-59E8-4B1C-83C8-A5FB67902CEE}"/>
              </a:ext>
            </a:extLst>
          </xdr:cNvPr>
          <xdr:cNvCxnSpPr/>
        </xdr:nvCxnSpPr>
        <xdr:spPr bwMode="auto">
          <a:xfrm>
            <a:off x="4786916" y="171463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77" name="Straight Connector 117">
            <a:extLst>
              <a:ext uri="{FF2B5EF4-FFF2-40B4-BE49-F238E27FC236}">
                <a16:creationId xmlns:a16="http://schemas.microsoft.com/office/drawing/2014/main" id="{E002EDE7-1E8E-4428-8CEB-4CE0B4ACB464}"/>
              </a:ext>
            </a:extLst>
          </xdr:cNvPr>
          <xdr:cNvCxnSpPr>
            <a:cxnSpLocks noChangeShapeType="1"/>
            <a:stCxn id="51144" idx="1"/>
          </xdr:cNvCxnSpPr>
        </xdr:nvCxnSpPr>
        <xdr:spPr bwMode="auto">
          <a:xfrm>
            <a:off x="4463066" y="2390238"/>
            <a:ext cx="0" cy="1808409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28132227-462F-4B99-8C40-9FFE12404CE7}"/>
              </a:ext>
            </a:extLst>
          </xdr:cNvPr>
          <xdr:cNvCxnSpPr/>
        </xdr:nvCxnSpPr>
        <xdr:spPr bwMode="auto">
          <a:xfrm flipV="1">
            <a:off x="7414877" y="4265322"/>
            <a:ext cx="1702694" cy="95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E39425A4-5582-4B0A-9F8E-A0F5D3EF6A36}"/>
              </a:ext>
            </a:extLst>
          </xdr:cNvPr>
          <xdr:cNvCxnSpPr/>
        </xdr:nvCxnSpPr>
        <xdr:spPr bwMode="auto">
          <a:xfrm flipV="1">
            <a:off x="7373155" y="2304513"/>
            <a:ext cx="1696791" cy="95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1F260E43-7771-4C64-B5E3-C3406B510CD5}"/>
              </a:ext>
            </a:extLst>
          </xdr:cNvPr>
          <xdr:cNvCxnSpPr/>
        </xdr:nvCxnSpPr>
        <xdr:spPr bwMode="auto">
          <a:xfrm>
            <a:off x="8965171" y="2256888"/>
            <a:ext cx="9525" cy="2081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AC1ADF7B-0301-422F-A999-15A90902C45B}"/>
              </a:ext>
            </a:extLst>
          </xdr:cNvPr>
          <xdr:cNvCxnSpPr/>
        </xdr:nvCxnSpPr>
        <xdr:spPr bwMode="auto">
          <a:xfrm flipV="1">
            <a:off x="8917546" y="2247363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F98334FB-A0E4-469E-AD39-C5F4F9AEA56A}"/>
              </a:ext>
            </a:extLst>
          </xdr:cNvPr>
          <xdr:cNvCxnSpPr/>
        </xdr:nvCxnSpPr>
        <xdr:spPr bwMode="auto">
          <a:xfrm flipV="1">
            <a:off x="8917546" y="4208172"/>
            <a:ext cx="114300" cy="11161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7" name="TextBox 196">
            <a:extLst>
              <a:ext uri="{FF2B5EF4-FFF2-40B4-BE49-F238E27FC236}">
                <a16:creationId xmlns:a16="http://schemas.microsoft.com/office/drawing/2014/main" id="{232C71B8-3360-4F95-B7A9-7A7174829CD7}"/>
              </a:ext>
            </a:extLst>
          </xdr:cNvPr>
          <xdr:cNvSpPr txBox="1"/>
        </xdr:nvSpPr>
        <xdr:spPr bwMode="auto">
          <a:xfrm>
            <a:off x="8561499" y="3291223"/>
            <a:ext cx="394147" cy="4258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r>
              <a:rPr lang="en-US" sz="1100"/>
              <a:t>d=</a:t>
            </a:r>
          </a:p>
        </xdr:txBody>
      </xdr:sp>
      <xdr:sp macro="" textlink="$A$28">
        <xdr:nvSpPr>
          <xdr:cNvPr id="119" name="TextBox 118">
            <a:extLst>
              <a:ext uri="{FF2B5EF4-FFF2-40B4-BE49-F238E27FC236}">
                <a16:creationId xmlns:a16="http://schemas.microsoft.com/office/drawing/2014/main" id="{8493A539-5FAC-4487-8751-538513BC793A}"/>
              </a:ext>
            </a:extLst>
          </xdr:cNvPr>
          <xdr:cNvSpPr txBox="1"/>
        </xdr:nvSpPr>
        <xdr:spPr bwMode="auto">
          <a:xfrm>
            <a:off x="6175286" y="3736081"/>
            <a:ext cx="1458666" cy="3699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EBC3CC19-C9B9-4FFC-8899-35D16438548E}" type="TxLink">
              <a:rPr lang="en-US" sz="1000" b="1" i="0" u="none" strike="noStrike">
                <a:solidFill>
                  <a:sysClr val="windowText" lastClr="000000"/>
                </a:solidFill>
                <a:latin typeface="Arial"/>
                <a:cs typeface="Arial"/>
              </a:rPr>
              <a:pPr/>
              <a:t>W410x39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C$18">
        <xdr:nvSpPr>
          <xdr:cNvPr id="538" name="TextBox 537">
            <a:extLst>
              <a:ext uri="{FF2B5EF4-FFF2-40B4-BE49-F238E27FC236}">
                <a16:creationId xmlns:a16="http://schemas.microsoft.com/office/drawing/2014/main" id="{DD8A1D1D-6F87-4D50-9336-5F592098ECDE}"/>
              </a:ext>
            </a:extLst>
          </xdr:cNvPr>
          <xdr:cNvSpPr txBox="1"/>
        </xdr:nvSpPr>
        <xdr:spPr bwMode="auto">
          <a:xfrm>
            <a:off x="7401730" y="2044387"/>
            <a:ext cx="978794" cy="2410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E49D4E87-D055-4839-9E64-82FB254A70F5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304 kN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39" name="TextBox 538">
            <a:extLst>
              <a:ext uri="{FF2B5EF4-FFF2-40B4-BE49-F238E27FC236}">
                <a16:creationId xmlns:a16="http://schemas.microsoft.com/office/drawing/2014/main" id="{BAC3E063-4B1F-47E1-8338-1E2710BA9A5D}"/>
              </a:ext>
            </a:extLst>
          </xdr:cNvPr>
          <xdr:cNvSpPr txBox="1"/>
        </xdr:nvSpPr>
        <xdr:spPr bwMode="auto">
          <a:xfrm>
            <a:off x="6954056" y="4255798"/>
            <a:ext cx="679896" cy="254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 u="none"/>
              <a:t>Cf = </a:t>
            </a:r>
          </a:p>
        </xdr:txBody>
      </xdr:sp>
      <xdr:sp macro="" textlink="$C$18">
        <xdr:nvSpPr>
          <xdr:cNvPr id="540" name="TextBox 539">
            <a:extLst>
              <a:ext uri="{FF2B5EF4-FFF2-40B4-BE49-F238E27FC236}">
                <a16:creationId xmlns:a16="http://schemas.microsoft.com/office/drawing/2014/main" id="{076E25D5-40B2-4CCE-A769-6CF1202C3732}"/>
              </a:ext>
            </a:extLst>
          </xdr:cNvPr>
          <xdr:cNvSpPr txBox="1"/>
        </xdr:nvSpPr>
        <xdr:spPr bwMode="auto">
          <a:xfrm>
            <a:off x="7510127" y="4265322"/>
            <a:ext cx="1169294" cy="2747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D24A63D5-C7AB-4E4F-9151-B9DD66DF4E39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304 kN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2069" name="Arc 22068">
            <a:extLst>
              <a:ext uri="{FF2B5EF4-FFF2-40B4-BE49-F238E27FC236}">
                <a16:creationId xmlns:a16="http://schemas.microsoft.com/office/drawing/2014/main" id="{61BCC3F5-8440-4FBE-9DE6-02132C9A0864}"/>
              </a:ext>
            </a:extLst>
          </xdr:cNvPr>
          <xdr:cNvSpPr/>
        </xdr:nvSpPr>
        <xdr:spPr bwMode="auto">
          <a:xfrm>
            <a:off x="7011205" y="2485354"/>
            <a:ext cx="1245494" cy="1601676"/>
          </a:xfrm>
          <a:prstGeom prst="arc">
            <a:avLst>
              <a:gd name="adj1" fmla="val 16200000"/>
              <a:gd name="adj2" fmla="val 8100000"/>
            </a:avLst>
          </a:prstGeom>
          <a:solidFill>
            <a:srgbClr val="FFFFFF"/>
          </a:solidFill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fr-CA"/>
          </a:p>
        </xdr:txBody>
      </xdr:sp>
      <xdr:sp macro="" textlink="$C$16">
        <xdr:nvSpPr>
          <xdr:cNvPr id="544" name="TextBox 543">
            <a:extLst>
              <a:ext uri="{FF2B5EF4-FFF2-40B4-BE49-F238E27FC236}">
                <a16:creationId xmlns:a16="http://schemas.microsoft.com/office/drawing/2014/main" id="{6F625A56-86DC-49CE-BA9C-F6C5F3BB187B}"/>
              </a:ext>
            </a:extLst>
          </xdr:cNvPr>
          <xdr:cNvSpPr txBox="1"/>
        </xdr:nvSpPr>
        <xdr:spPr bwMode="auto">
          <a:xfrm>
            <a:off x="7414876" y="3380302"/>
            <a:ext cx="851348" cy="327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863CC403-BD0E-405E-A32C-2F59B200A1B6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125 kNm</a:t>
            </a:fld>
            <a:endParaRPr lang="en-US" sz="1100"/>
          </a:p>
        </xdr:txBody>
      </xdr:sp>
      <xdr:sp macro="" textlink="">
        <xdr:nvSpPr>
          <xdr:cNvPr id="546" name="TextBox 545">
            <a:extLst>
              <a:ext uri="{FF2B5EF4-FFF2-40B4-BE49-F238E27FC236}">
                <a16:creationId xmlns:a16="http://schemas.microsoft.com/office/drawing/2014/main" id="{7049C7C9-44D6-44AF-B67A-BB3B0CE3AA6C}"/>
              </a:ext>
            </a:extLst>
          </xdr:cNvPr>
          <xdr:cNvSpPr txBox="1"/>
        </xdr:nvSpPr>
        <xdr:spPr bwMode="auto">
          <a:xfrm>
            <a:off x="6801655" y="3361252"/>
            <a:ext cx="756096" cy="3557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fr-CA" sz="1400" b="1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Mf =  </a:t>
            </a:r>
            <a:endParaRPr lang="en-US" sz="1400" b="1">
              <a:solidFill>
                <a:srgbClr val="FF0000"/>
              </a:solidFill>
            </a:endParaRPr>
          </a:p>
        </xdr:txBody>
      </xdr:sp>
      <xdr:sp macro="" textlink="$C$17">
        <xdr:nvSpPr>
          <xdr:cNvPr id="547" name="TextBox 546">
            <a:extLst>
              <a:ext uri="{FF2B5EF4-FFF2-40B4-BE49-F238E27FC236}">
                <a16:creationId xmlns:a16="http://schemas.microsoft.com/office/drawing/2014/main" id="{AC84852F-B02F-4FD6-88F2-7DC2BF11A295}"/>
              </a:ext>
            </a:extLst>
          </xdr:cNvPr>
          <xdr:cNvSpPr txBox="1"/>
        </xdr:nvSpPr>
        <xdr:spPr bwMode="auto">
          <a:xfrm rot="16200000">
            <a:off x="4278991" y="4506660"/>
            <a:ext cx="913051" cy="319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0AB5BD67-7788-43F3-A743-069FEC9F8E1F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165 kN</a:t>
            </a:fld>
            <a:endParaRPr lang="en-US" sz="1100"/>
          </a:p>
        </xdr:txBody>
      </xdr:sp>
      <xdr:sp macro="" textlink="$C$59">
        <xdr:nvSpPr>
          <xdr:cNvPr id="174" name="TextBox 173">
            <a:extLst>
              <a:ext uri="{FF2B5EF4-FFF2-40B4-BE49-F238E27FC236}">
                <a16:creationId xmlns:a16="http://schemas.microsoft.com/office/drawing/2014/main" id="{3CEDCB31-F5A2-4768-A7C9-DAC21088BB77}"/>
              </a:ext>
            </a:extLst>
          </xdr:cNvPr>
          <xdr:cNvSpPr txBox="1"/>
        </xdr:nvSpPr>
        <xdr:spPr bwMode="auto">
          <a:xfrm rot="16200000">
            <a:off x="5553919" y="3544004"/>
            <a:ext cx="367999" cy="250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321601A3-A63F-4A02-8164-16AB1A9A5E5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3</a:t>
            </a:fld>
            <a:endParaRPr lang="en-US" sz="1100"/>
          </a:p>
        </xdr:txBody>
      </xdr:sp>
      <xdr:sp macro="" textlink="">
        <xdr:nvSpPr>
          <xdr:cNvPr id="175" name="TextBox 174">
            <a:extLst>
              <a:ext uri="{FF2B5EF4-FFF2-40B4-BE49-F238E27FC236}">
                <a16:creationId xmlns:a16="http://schemas.microsoft.com/office/drawing/2014/main" id="{547B3375-5DF2-49C2-A9BD-5A37431AB7D6}"/>
              </a:ext>
            </a:extLst>
          </xdr:cNvPr>
          <xdr:cNvSpPr txBox="1"/>
        </xdr:nvSpPr>
        <xdr:spPr bwMode="auto">
          <a:xfrm rot="16200000">
            <a:off x="5437481" y="3281992"/>
            <a:ext cx="530584" cy="24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@</a:t>
            </a:r>
            <a:r>
              <a:rPr lang="el-GR"/>
              <a:t> </a:t>
            </a:r>
            <a:endParaRPr lang="en-US" sz="1100"/>
          </a:p>
        </xdr:txBody>
      </xdr:sp>
      <xdr:sp macro="" textlink="$C$47">
        <xdr:nvSpPr>
          <xdr:cNvPr id="176" name="TextBox 175">
            <a:extLst>
              <a:ext uri="{FF2B5EF4-FFF2-40B4-BE49-F238E27FC236}">
                <a16:creationId xmlns:a16="http://schemas.microsoft.com/office/drawing/2014/main" id="{1646CF12-2A60-4E5E-A560-3512F3B49D96}"/>
              </a:ext>
            </a:extLst>
          </xdr:cNvPr>
          <xdr:cNvSpPr txBox="1"/>
        </xdr:nvSpPr>
        <xdr:spPr bwMode="auto">
          <a:xfrm rot="16200000">
            <a:off x="5440296" y="3062380"/>
            <a:ext cx="563049" cy="24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4ABA6222-A547-4E39-946C-0E254FA65E9C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76</a:t>
            </a:fld>
            <a:endParaRPr lang="en-US" sz="1100"/>
          </a:p>
        </xdr:txBody>
      </xdr: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F5B976BC-8681-47ED-9274-17CEF896A48A}"/>
              </a:ext>
            </a:extLst>
          </xdr:cNvPr>
          <xdr:cNvCxnSpPr/>
        </xdr:nvCxnSpPr>
        <xdr:spPr bwMode="auto">
          <a:xfrm>
            <a:off x="4463066" y="169558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AB3FCF58-03D1-4D9C-914C-1EF265EB8C56}"/>
              </a:ext>
            </a:extLst>
          </xdr:cNvPr>
          <xdr:cNvCxnSpPr/>
        </xdr:nvCxnSpPr>
        <xdr:spPr bwMode="auto">
          <a:xfrm>
            <a:off x="4335619" y="1902451"/>
            <a:ext cx="61322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94E25378-BA8E-4580-9E1E-4AB8B58F7537}"/>
              </a:ext>
            </a:extLst>
          </xdr:cNvPr>
          <xdr:cNvCxnSpPr/>
        </xdr:nvCxnSpPr>
        <xdr:spPr bwMode="auto">
          <a:xfrm flipV="1">
            <a:off x="4415441" y="1845301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62ED910E-33F2-454A-8C2A-2848BCC2F590}"/>
              </a:ext>
            </a:extLst>
          </xdr:cNvPr>
          <xdr:cNvCxnSpPr/>
        </xdr:nvCxnSpPr>
        <xdr:spPr bwMode="auto">
          <a:xfrm flipV="1">
            <a:off x="4577366" y="1845301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AAD548A7-D34B-4EB2-9822-271F0D4C8B60}"/>
              </a:ext>
            </a:extLst>
          </xdr:cNvPr>
          <xdr:cNvCxnSpPr/>
        </xdr:nvCxnSpPr>
        <xdr:spPr bwMode="auto">
          <a:xfrm flipV="1">
            <a:off x="4729766" y="1835776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" name="TextBox 180">
            <a:extLst>
              <a:ext uri="{FF2B5EF4-FFF2-40B4-BE49-F238E27FC236}">
                <a16:creationId xmlns:a16="http://schemas.microsoft.com/office/drawing/2014/main" id="{7E56910B-DAB7-4C08-86A6-D4CE7A3C8B4D}"/>
              </a:ext>
            </a:extLst>
          </xdr:cNvPr>
          <xdr:cNvSpPr txBox="1"/>
        </xdr:nvSpPr>
        <xdr:spPr>
          <a:xfrm rot="16200000">
            <a:off x="5200650" y="2475424"/>
            <a:ext cx="422790" cy="2143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p1</a:t>
            </a:r>
          </a:p>
        </xdr:txBody>
      </xdr:sp>
      <xdr:sp macro="" textlink="$C$37">
        <xdr:nvSpPr>
          <xdr:cNvPr id="199" name="TextBox 198">
            <a:extLst>
              <a:ext uri="{FF2B5EF4-FFF2-40B4-BE49-F238E27FC236}">
                <a16:creationId xmlns:a16="http://schemas.microsoft.com/office/drawing/2014/main" id="{08DB134E-B691-40BF-A6A5-4A6B2B6C8411}"/>
              </a:ext>
            </a:extLst>
          </xdr:cNvPr>
          <xdr:cNvSpPr txBox="1"/>
        </xdr:nvSpPr>
        <xdr:spPr bwMode="auto">
          <a:xfrm>
            <a:off x="8580549" y="2646340"/>
            <a:ext cx="394147" cy="867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fld id="{A3C7A087-93AE-4A44-B67F-FEA95F7A68C0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412 mm</a:t>
            </a:fld>
            <a:endParaRPr lang="en-US" sz="1100"/>
          </a:p>
        </xdr:txBody>
      </xdr:sp>
      <xdr:cxnSp macro="">
        <xdr:nvCxnSpPr>
          <xdr:cNvPr id="51300" name="Straight Arrow Connector 517">
            <a:extLst>
              <a:ext uri="{FF2B5EF4-FFF2-40B4-BE49-F238E27FC236}">
                <a16:creationId xmlns:a16="http://schemas.microsoft.com/office/drawing/2014/main" id="{FBC9E5DD-04D4-405B-ABFB-6F309C96A14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383244" y="1714634"/>
            <a:ext cx="673994" cy="198334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2" name="TextBox 201">
            <a:extLst>
              <a:ext uri="{FF2B5EF4-FFF2-40B4-BE49-F238E27FC236}">
                <a16:creationId xmlns:a16="http://schemas.microsoft.com/office/drawing/2014/main" id="{0D349F51-F907-4542-B3D3-99B07534B789}"/>
              </a:ext>
            </a:extLst>
          </xdr:cNvPr>
          <xdr:cNvSpPr txBox="1"/>
        </xdr:nvSpPr>
        <xdr:spPr bwMode="auto">
          <a:xfrm>
            <a:off x="4929792" y="4303423"/>
            <a:ext cx="988319" cy="350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 u="none"/>
              <a:t>2 rows of</a:t>
            </a:r>
          </a:p>
        </xdr:txBody>
      </xdr:sp>
      <xdr:sp macro="" textlink="O91">
        <xdr:nvSpPr>
          <xdr:cNvPr id="208" name="TextBox 207">
            <a:extLst>
              <a:ext uri="{FF2B5EF4-FFF2-40B4-BE49-F238E27FC236}">
                <a16:creationId xmlns:a16="http://schemas.microsoft.com/office/drawing/2014/main" id="{AB3B2F80-785C-4073-99B2-CAB9963F6458}"/>
              </a:ext>
            </a:extLst>
          </xdr:cNvPr>
          <xdr:cNvSpPr txBox="1"/>
        </xdr:nvSpPr>
        <xdr:spPr bwMode="auto">
          <a:xfrm>
            <a:off x="5794287" y="4312948"/>
            <a:ext cx="984696" cy="2937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9DD34A25-2F71-47D9-9896-E8EBAE7AA110}" type="TxLink">
              <a:rPr lang="en-US" sz="1400" b="1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2 bolts</a:t>
            </a:fld>
            <a:endParaRPr lang="en-US" sz="1400" b="1" u="none"/>
          </a:p>
        </xdr:txBody>
      </xdr:sp>
      <xdr:sp macro="" textlink="$C$44">
        <xdr:nvSpPr>
          <xdr:cNvPr id="216" name="TextBox 215">
            <a:extLst>
              <a:ext uri="{FF2B5EF4-FFF2-40B4-BE49-F238E27FC236}">
                <a16:creationId xmlns:a16="http://schemas.microsoft.com/office/drawing/2014/main" id="{B743D36A-AFE4-4754-A482-7F09EA22249D}"/>
              </a:ext>
            </a:extLst>
          </xdr:cNvPr>
          <xdr:cNvSpPr txBox="1"/>
        </xdr:nvSpPr>
        <xdr:spPr>
          <a:xfrm rot="16200000">
            <a:off x="5450113" y="2492665"/>
            <a:ext cx="422790" cy="1988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9EE89D3-E908-4DCA-BCB9-B230D49600F3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76</a:t>
            </a:fld>
            <a:endParaRPr lang="fr-CA" sz="1100">
              <a:solidFill>
                <a:srgbClr val="FF0000"/>
              </a:solidFill>
            </a:endParaRP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D3749977-C48C-499C-B601-9E80D59669C9}"/>
              </a:ext>
            </a:extLst>
          </xdr:cNvPr>
          <xdr:cNvSpPr/>
        </xdr:nvSpPr>
        <xdr:spPr bwMode="auto">
          <a:xfrm>
            <a:off x="4644041" y="414149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AD5BD044-AB87-47F6-8B9E-51DEEDCFADC6}"/>
              </a:ext>
            </a:extLst>
          </xdr:cNvPr>
          <xdr:cNvSpPr/>
        </xdr:nvSpPr>
        <xdr:spPr bwMode="auto">
          <a:xfrm>
            <a:off x="5133438" y="416054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964BE05F-801D-435D-9857-1B8FDFCC6E68}"/>
              </a:ext>
            </a:extLst>
          </xdr:cNvPr>
          <xdr:cNvSpPr/>
        </xdr:nvSpPr>
        <xdr:spPr bwMode="auto">
          <a:xfrm>
            <a:off x="5613311" y="416054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F0D2094F-737E-4A3E-9593-54FBFA38C55A}"/>
              </a:ext>
            </a:extLst>
          </xdr:cNvPr>
          <xdr:cNvSpPr/>
        </xdr:nvSpPr>
        <xdr:spPr bwMode="auto">
          <a:xfrm>
            <a:off x="6146711" y="4151022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DE22753F-67F0-42F8-8C18-7F8CEA6FFACD}"/>
              </a:ext>
            </a:extLst>
          </xdr:cNvPr>
          <xdr:cNvSpPr/>
        </xdr:nvSpPr>
        <xdr:spPr bwMode="auto">
          <a:xfrm>
            <a:off x="4624991" y="2247363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9ECD5CB5-04E3-4B0B-922D-DC9251579AE4}"/>
              </a:ext>
            </a:extLst>
          </xdr:cNvPr>
          <xdr:cNvSpPr/>
        </xdr:nvSpPr>
        <xdr:spPr bwMode="auto">
          <a:xfrm>
            <a:off x="5123913" y="2256888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F0E7F588-9432-49D7-AFDC-6F7190C73783}"/>
              </a:ext>
            </a:extLst>
          </xdr:cNvPr>
          <xdr:cNvSpPr/>
        </xdr:nvSpPr>
        <xdr:spPr bwMode="auto">
          <a:xfrm>
            <a:off x="5622836" y="2256888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8453D776-D6EF-4C0A-A25A-5A9B2BF0FAE4}"/>
              </a:ext>
            </a:extLst>
          </xdr:cNvPr>
          <xdr:cNvSpPr/>
        </xdr:nvSpPr>
        <xdr:spPr bwMode="auto">
          <a:xfrm>
            <a:off x="6099086" y="2275938"/>
            <a:ext cx="45719" cy="152266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cxnSp macro="">
        <xdr:nvCxnSpPr>
          <xdr:cNvPr id="51303" name="Straight Connector 466">
            <a:extLst>
              <a:ext uri="{FF2B5EF4-FFF2-40B4-BE49-F238E27FC236}">
                <a16:creationId xmlns:a16="http://schemas.microsoft.com/office/drawing/2014/main" id="{1275F922-B59A-4928-8ACD-79B342765A3E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047713" y="1705109"/>
            <a:ext cx="956123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2F38C7CF-3361-4199-9B35-807F129F2222}"/>
              </a:ext>
            </a:extLst>
          </xdr:cNvPr>
          <xdr:cNvCxnSpPr/>
        </xdr:nvCxnSpPr>
        <xdr:spPr bwMode="auto">
          <a:xfrm flipV="1">
            <a:off x="5699036" y="1722341"/>
            <a:ext cx="152400" cy="1610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" name="TextBox 261">
            <a:extLst>
              <a:ext uri="{FF2B5EF4-FFF2-40B4-BE49-F238E27FC236}">
                <a16:creationId xmlns:a16="http://schemas.microsoft.com/office/drawing/2014/main" id="{AD7E3440-09F0-4B36-933C-A60EDF5D6E9F}"/>
              </a:ext>
            </a:extLst>
          </xdr:cNvPr>
          <xdr:cNvSpPr txBox="1"/>
        </xdr:nvSpPr>
        <xdr:spPr>
          <a:xfrm>
            <a:off x="5727612" y="2798740"/>
            <a:ext cx="765621" cy="2566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>
                <a:solidFill>
                  <a:sysClr val="windowText" lastClr="000000"/>
                </a:solidFill>
              </a:rPr>
              <a:t>Bolt Type</a:t>
            </a:r>
          </a:p>
        </xdr:txBody>
      </xdr:sp>
      <xdr:sp macro="" textlink="$A$53">
        <xdr:nvSpPr>
          <xdr:cNvPr id="264" name="TextBox 263">
            <a:extLst>
              <a:ext uri="{FF2B5EF4-FFF2-40B4-BE49-F238E27FC236}">
                <a16:creationId xmlns:a16="http://schemas.microsoft.com/office/drawing/2014/main" id="{FBE9681E-5615-4714-969D-4E312EABFEF2}"/>
              </a:ext>
            </a:extLst>
          </xdr:cNvPr>
          <xdr:cNvSpPr txBox="1"/>
        </xdr:nvSpPr>
        <xdr:spPr>
          <a:xfrm>
            <a:off x="6740884" y="2779690"/>
            <a:ext cx="759718" cy="2566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9ABE28D-CD4F-475F-B93F-E3976069C6A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3/4A325N</a:t>
            </a:fld>
            <a:endParaRPr lang="fr-CA" sz="1100" b="1">
              <a:solidFill>
                <a:sysClr val="windowText" lastClr="000000"/>
              </a:solidFill>
            </a:endParaRPr>
          </a:p>
        </xdr:txBody>
      </xdr:sp>
      <xdr:sp macro="" textlink="$A$82">
        <xdr:nvSpPr>
          <xdr:cNvPr id="265" name="TextBox 264">
            <a:extLst>
              <a:ext uri="{FF2B5EF4-FFF2-40B4-BE49-F238E27FC236}">
                <a16:creationId xmlns:a16="http://schemas.microsoft.com/office/drawing/2014/main" id="{70A1C9D9-26FE-4644-BF30-ED36070D13FC}"/>
              </a:ext>
            </a:extLst>
          </xdr:cNvPr>
          <xdr:cNvSpPr txBox="1"/>
        </xdr:nvSpPr>
        <xdr:spPr>
          <a:xfrm>
            <a:off x="6944531" y="6946274"/>
            <a:ext cx="765621" cy="253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9B60A102-1080-4732-B7C0-CD7877869CC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3/4A325N</a:t>
            </a:fld>
            <a:endParaRPr lang="fr-CA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63" name="TextBox 262">
            <a:extLst>
              <a:ext uri="{FF2B5EF4-FFF2-40B4-BE49-F238E27FC236}">
                <a16:creationId xmlns:a16="http://schemas.microsoft.com/office/drawing/2014/main" id="{7566A009-B714-4FCA-9051-11595AD0097B}"/>
              </a:ext>
            </a:extLst>
          </xdr:cNvPr>
          <xdr:cNvSpPr txBox="1"/>
        </xdr:nvSpPr>
        <xdr:spPr>
          <a:xfrm>
            <a:off x="6197958" y="6962641"/>
            <a:ext cx="765621" cy="2562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>
                <a:solidFill>
                  <a:sysClr val="windowText" lastClr="000000"/>
                </a:solidFill>
              </a:rPr>
              <a:t>Bolt Type</a:t>
            </a:r>
          </a:p>
        </xdr:txBody>
      </xdr:sp>
      <xdr:sp macro="" textlink="$C$87">
        <xdr:nvSpPr>
          <xdr:cNvPr id="231" name="TextBox 230">
            <a:extLst>
              <a:ext uri="{FF2B5EF4-FFF2-40B4-BE49-F238E27FC236}">
                <a16:creationId xmlns:a16="http://schemas.microsoft.com/office/drawing/2014/main" id="{B2F6FD48-F61B-46FB-9B22-A05AC40BB737}"/>
              </a:ext>
            </a:extLst>
          </xdr:cNvPr>
          <xdr:cNvSpPr txBox="1"/>
        </xdr:nvSpPr>
        <xdr:spPr bwMode="auto">
          <a:xfrm>
            <a:off x="5708561" y="6927224"/>
            <a:ext cx="409576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44CDB28B-691E-4A52-BE63-9E23C56FEDCD}" type="TxLink">
              <a:rPr lang="en-US" sz="1600" b="1" i="0" u="none" strike="noStrike">
                <a:solidFill>
                  <a:srgbClr val="FF0000"/>
                </a:solidFill>
                <a:latin typeface="Arial"/>
                <a:cs typeface="Arial"/>
              </a:rPr>
              <a:t>4</a:t>
            </a:fld>
            <a:endParaRPr lang="en-US" sz="1100"/>
          </a:p>
        </xdr:txBody>
      </xdr:sp>
      <xdr:sp macro="" textlink="$C$87">
        <xdr:nvSpPr>
          <xdr:cNvPr id="230" name="TextBox 229">
            <a:extLst>
              <a:ext uri="{FF2B5EF4-FFF2-40B4-BE49-F238E27FC236}">
                <a16:creationId xmlns:a16="http://schemas.microsoft.com/office/drawing/2014/main" id="{2D0B3053-1EA2-4F5C-9198-1C0E6B15C70F}"/>
              </a:ext>
            </a:extLst>
          </xdr:cNvPr>
          <xdr:cNvSpPr txBox="1"/>
        </xdr:nvSpPr>
        <xdr:spPr bwMode="auto">
          <a:xfrm>
            <a:off x="7948277" y="5989489"/>
            <a:ext cx="575122" cy="331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233" name="TextBox 232">
            <a:extLst>
              <a:ext uri="{FF2B5EF4-FFF2-40B4-BE49-F238E27FC236}">
                <a16:creationId xmlns:a16="http://schemas.microsoft.com/office/drawing/2014/main" id="{19FD7D96-DE0D-4FCC-B365-015935F94DCF}"/>
              </a:ext>
            </a:extLst>
          </xdr:cNvPr>
          <xdr:cNvSpPr txBox="1"/>
        </xdr:nvSpPr>
        <xdr:spPr bwMode="auto">
          <a:xfrm>
            <a:off x="5304889" y="6889124"/>
            <a:ext cx="517974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600" b="1">
                <a:solidFill>
                  <a:srgbClr val="FF0000"/>
                </a:solidFill>
              </a:rPr>
              <a:t>n=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4</xdr:row>
      <xdr:rowOff>28575</xdr:rowOff>
    </xdr:from>
    <xdr:to>
      <xdr:col>27</xdr:col>
      <xdr:colOff>95250</xdr:colOff>
      <xdr:row>532</xdr:row>
      <xdr:rowOff>152400</xdr:rowOff>
    </xdr:to>
    <xdr:sp macro="" textlink="">
      <xdr:nvSpPr>
        <xdr:cNvPr id="41011" name="Line 1">
          <a:extLst>
            <a:ext uri="{FF2B5EF4-FFF2-40B4-BE49-F238E27FC236}">
              <a16:creationId xmlns:a16="http://schemas.microsoft.com/office/drawing/2014/main" id="{C7B6B877-6A04-43BA-B47E-95592891896F}"/>
            </a:ext>
          </a:extLst>
        </xdr:cNvPr>
        <xdr:cNvSpPr>
          <a:spLocks noChangeShapeType="1"/>
        </xdr:cNvSpPr>
      </xdr:nvSpPr>
      <xdr:spPr bwMode="auto">
        <a:xfrm>
          <a:off x="15192375" y="676275"/>
          <a:ext cx="0" cy="8564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10</xdr:col>
      <xdr:colOff>65995</xdr:colOff>
      <xdr:row>59</xdr:row>
      <xdr:rowOff>28709</xdr:rowOff>
    </xdr:to>
    <xdr:grpSp>
      <xdr:nvGrpSpPr>
        <xdr:cNvPr id="635" name="Group 634">
          <a:extLst>
            <a:ext uri="{FF2B5EF4-FFF2-40B4-BE49-F238E27FC236}">
              <a16:creationId xmlns:a16="http://schemas.microsoft.com/office/drawing/2014/main" id="{44B8A772-ED4C-4085-AE38-9D40C50236AB}"/>
            </a:ext>
          </a:extLst>
        </xdr:cNvPr>
        <xdr:cNvGrpSpPr/>
      </xdr:nvGrpSpPr>
      <xdr:grpSpPr>
        <a:xfrm>
          <a:off x="0" y="1400175"/>
          <a:ext cx="6161995" cy="8286884"/>
          <a:chOff x="2955576" y="1469667"/>
          <a:chExt cx="6161995" cy="8286884"/>
        </a:xfrm>
      </xdr:grpSpPr>
      <xdr:sp macro="" textlink="$C$40">
        <xdr:nvSpPr>
          <xdr:cNvPr id="636" name="TextBox 635">
            <a:extLst>
              <a:ext uri="{FF2B5EF4-FFF2-40B4-BE49-F238E27FC236}">
                <a16:creationId xmlns:a16="http://schemas.microsoft.com/office/drawing/2014/main" id="{40C096D4-3EA3-4B41-9584-77BB13C74B77}"/>
              </a:ext>
            </a:extLst>
          </xdr:cNvPr>
          <xdr:cNvSpPr txBox="1"/>
        </xdr:nvSpPr>
        <xdr:spPr bwMode="auto">
          <a:xfrm>
            <a:off x="4720241" y="1574442"/>
            <a:ext cx="180975" cy="1782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CA45CB7F-4D54-4CCB-BC7D-7D3B31DAFA6F}" type="TxLink">
              <a:rPr lang="en-US" sz="1000" b="0" i="0" u="none" strike="noStrike">
                <a:solidFill>
                  <a:srgbClr val="FF0000"/>
                </a:solidFill>
                <a:latin typeface="Arial"/>
                <a:cs typeface="Arial"/>
              </a:rPr>
              <a:pPr/>
              <a:t> 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C$46">
        <xdr:nvSpPr>
          <xdr:cNvPr id="637" name="TextBox 636">
            <a:extLst>
              <a:ext uri="{FF2B5EF4-FFF2-40B4-BE49-F238E27FC236}">
                <a16:creationId xmlns:a16="http://schemas.microsoft.com/office/drawing/2014/main" id="{7F64DA27-0A0D-457B-B066-23D1860C1E4D}"/>
              </a:ext>
            </a:extLst>
          </xdr:cNvPr>
          <xdr:cNvSpPr txBox="1"/>
        </xdr:nvSpPr>
        <xdr:spPr bwMode="auto">
          <a:xfrm>
            <a:off x="4444017" y="1555392"/>
            <a:ext cx="495300" cy="2354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968BE603-0CB9-46AE-9D20-F0D3197A3196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38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38" name="TextBox 637">
            <a:extLst>
              <a:ext uri="{FF2B5EF4-FFF2-40B4-BE49-F238E27FC236}">
                <a16:creationId xmlns:a16="http://schemas.microsoft.com/office/drawing/2014/main" id="{3F281B8F-F7E6-4B72-8086-DAB87A8E9A22}"/>
              </a:ext>
            </a:extLst>
          </xdr:cNvPr>
          <xdr:cNvSpPr txBox="1"/>
        </xdr:nvSpPr>
        <xdr:spPr>
          <a:xfrm>
            <a:off x="3954620" y="1555392"/>
            <a:ext cx="527497" cy="2518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eh1 =</a:t>
            </a:r>
          </a:p>
        </xdr:txBody>
      </xdr:sp>
      <xdr:sp macro="" textlink="$C$67">
        <xdr:nvSpPr>
          <xdr:cNvPr id="639" name="TextBox 638">
            <a:extLst>
              <a:ext uri="{FF2B5EF4-FFF2-40B4-BE49-F238E27FC236}">
                <a16:creationId xmlns:a16="http://schemas.microsoft.com/office/drawing/2014/main" id="{504A311F-F937-4421-8286-3170E3C43278}"/>
              </a:ext>
            </a:extLst>
          </xdr:cNvPr>
          <xdr:cNvSpPr txBox="1"/>
        </xdr:nvSpPr>
        <xdr:spPr bwMode="auto">
          <a:xfrm rot="16200000">
            <a:off x="5750940" y="1807831"/>
            <a:ext cx="653870" cy="244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CC1DEC41-A1F4-410C-9401-BF03CEBC8A35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13 mm</a:t>
            </a:fld>
            <a:endParaRPr lang="en-US" i="0" u="none" strike="noStrike">
              <a:solidFill>
                <a:srgbClr val="FF0000"/>
              </a:solidFill>
              <a:latin typeface="Calibri"/>
              <a:cs typeface="Calibri"/>
            </a:endParaRPr>
          </a:p>
        </xdr:txBody>
      </xdr:sp>
      <xdr:sp macro="" textlink="$C$36">
        <xdr:nvSpPr>
          <xdr:cNvPr id="640" name="TextBox 639">
            <a:extLst>
              <a:ext uri="{FF2B5EF4-FFF2-40B4-BE49-F238E27FC236}">
                <a16:creationId xmlns:a16="http://schemas.microsoft.com/office/drawing/2014/main" id="{5149E5CD-F98C-457F-B26D-F79E530DC034}"/>
              </a:ext>
            </a:extLst>
          </xdr:cNvPr>
          <xdr:cNvSpPr txBox="1"/>
        </xdr:nvSpPr>
        <xdr:spPr bwMode="auto">
          <a:xfrm>
            <a:off x="4268945" y="1564918"/>
            <a:ext cx="489397" cy="206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566C6AC5-6F25-4BDB-9CF4-D5A4A67ED63E}" type="TxLink">
              <a:rPr lang="en-US" sz="1000" b="0" i="0" u="none" strike="noStrike">
                <a:solidFill>
                  <a:srgbClr val="FF0000"/>
                </a:solidFill>
                <a:latin typeface="Arial"/>
                <a:cs typeface="Arial"/>
              </a:rPr>
              <a:pPr/>
              <a:t>38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B2B649C0-CE17-4EFA-8796-7437BABE2581}"/>
              </a:ext>
            </a:extLst>
          </xdr:cNvPr>
          <xdr:cNvCxnSpPr/>
        </xdr:nvCxnSpPr>
        <xdr:spPr bwMode="auto">
          <a:xfrm>
            <a:off x="5689511" y="1564917"/>
            <a:ext cx="0" cy="34705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42" name="Group 641">
            <a:extLst>
              <a:ext uri="{FF2B5EF4-FFF2-40B4-BE49-F238E27FC236}">
                <a16:creationId xmlns:a16="http://schemas.microsoft.com/office/drawing/2014/main" id="{D2C4094B-1086-4EBA-B861-805D249BFB45}"/>
              </a:ext>
            </a:extLst>
          </xdr:cNvPr>
          <xdr:cNvGrpSpPr/>
        </xdr:nvGrpSpPr>
        <xdr:grpSpPr>
          <a:xfrm>
            <a:off x="5409663" y="1549710"/>
            <a:ext cx="737048" cy="352741"/>
            <a:chOff x="5629275" y="1299243"/>
            <a:chExt cx="742950" cy="358107"/>
          </a:xfrm>
        </xdr:grpSpPr>
        <xdr:cxnSp macro="">
          <xdr:nvCxnSpPr>
            <xdr:cNvPr id="848" name="Straight Connector 847">
              <a:extLst>
                <a:ext uri="{FF2B5EF4-FFF2-40B4-BE49-F238E27FC236}">
                  <a16:creationId xmlns:a16="http://schemas.microsoft.com/office/drawing/2014/main" id="{13CECB8D-B48D-4A4D-AF6C-5A262383BE94}"/>
                </a:ext>
              </a:extLst>
            </xdr:cNvPr>
            <xdr:cNvCxnSpPr/>
          </xdr:nvCxnSpPr>
          <xdr:spPr bwMode="auto">
            <a:xfrm flipV="1">
              <a:off x="6238875" y="1312446"/>
              <a:ext cx="114300" cy="145232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9" name="Straight Connector 848">
              <a:extLst>
                <a:ext uri="{FF2B5EF4-FFF2-40B4-BE49-F238E27FC236}">
                  <a16:creationId xmlns:a16="http://schemas.microsoft.com/office/drawing/2014/main" id="{B63E4E1E-5036-49A7-BAA3-6B0258D929B0}"/>
                </a:ext>
              </a:extLst>
            </xdr:cNvPr>
            <xdr:cNvCxnSpPr/>
          </xdr:nvCxnSpPr>
          <xdr:spPr bwMode="auto">
            <a:xfrm>
              <a:off x="6219825" y="1463523"/>
              <a:ext cx="152400" cy="127152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0" name="Straight Connector 849">
              <a:extLst>
                <a:ext uri="{FF2B5EF4-FFF2-40B4-BE49-F238E27FC236}">
                  <a16:creationId xmlns:a16="http://schemas.microsoft.com/office/drawing/2014/main" id="{47E2A9E1-D061-4E2C-A429-FBD5BB02ADC3}"/>
                </a:ext>
              </a:extLst>
            </xdr:cNvPr>
            <xdr:cNvCxnSpPr/>
          </xdr:nvCxnSpPr>
          <xdr:spPr bwMode="auto">
            <a:xfrm>
              <a:off x="5905500" y="1299243"/>
              <a:ext cx="161925" cy="158433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$C$62">
          <xdr:nvSpPr>
            <xdr:cNvPr id="851" name="TextBox 850">
              <a:extLst>
                <a:ext uri="{FF2B5EF4-FFF2-40B4-BE49-F238E27FC236}">
                  <a16:creationId xmlns:a16="http://schemas.microsoft.com/office/drawing/2014/main" id="{7AF14BE9-A6B0-420F-8455-ACA4E92D1B08}"/>
                </a:ext>
              </a:extLst>
            </xdr:cNvPr>
            <xdr:cNvSpPr txBox="1"/>
          </xdr:nvSpPr>
          <xdr:spPr>
            <a:xfrm>
              <a:off x="5629275" y="1400175"/>
              <a:ext cx="352426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fld id="{075FE9E2-86A9-4C46-945A-C961BCBBEA4D}" type="TxLink">
                <a:rPr lang="en-US" sz="1100" b="0" i="0" u="none" strike="noStrike">
                  <a:solidFill>
                    <a:srgbClr val="FF0000"/>
                  </a:solidFill>
                  <a:latin typeface="Calibri"/>
                  <a:cs typeface="Calibri"/>
                </a:rPr>
                <a:pPr/>
                <a:t>6</a:t>
              </a:fld>
              <a:endParaRPr lang="fr-CA" sz="1100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643" name="TextBox 642">
            <a:extLst>
              <a:ext uri="{FF2B5EF4-FFF2-40B4-BE49-F238E27FC236}">
                <a16:creationId xmlns:a16="http://schemas.microsoft.com/office/drawing/2014/main" id="{1D56FFA4-82C6-47F8-9C20-8F2D2F88D136}"/>
              </a:ext>
            </a:extLst>
          </xdr:cNvPr>
          <xdr:cNvSpPr txBox="1"/>
        </xdr:nvSpPr>
        <xdr:spPr>
          <a:xfrm>
            <a:off x="5123914" y="1469667"/>
            <a:ext cx="304799" cy="254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Pl </a:t>
            </a:r>
          </a:p>
        </xdr:txBody>
      </xdr:sp>
      <xdr:sp macro="" textlink="$C$42">
        <xdr:nvSpPr>
          <xdr:cNvPr id="644" name="TextBox 643">
            <a:extLst>
              <a:ext uri="{FF2B5EF4-FFF2-40B4-BE49-F238E27FC236}">
                <a16:creationId xmlns:a16="http://schemas.microsoft.com/office/drawing/2014/main" id="{B5599743-5CCA-4430-995C-52C77E222C7D}"/>
              </a:ext>
            </a:extLst>
          </xdr:cNvPr>
          <xdr:cNvSpPr txBox="1"/>
        </xdr:nvSpPr>
        <xdr:spPr>
          <a:xfrm>
            <a:off x="5352514" y="1479192"/>
            <a:ext cx="356048" cy="2544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A8208299-00E4-4A33-9E3B-7C7EB123DD5D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9.5</a:t>
            </a:fld>
            <a:endParaRPr lang="fr-CA" sz="1100">
              <a:solidFill>
                <a:srgbClr val="FF0000"/>
              </a:solidFill>
            </a:endParaRPr>
          </a:p>
        </xdr:txBody>
      </xdr:sp>
      <xdr:sp macro="" textlink="">
        <xdr:nvSpPr>
          <xdr:cNvPr id="645" name="Rectangle 17943">
            <a:extLst>
              <a:ext uri="{FF2B5EF4-FFF2-40B4-BE49-F238E27FC236}">
                <a16:creationId xmlns:a16="http://schemas.microsoft.com/office/drawing/2014/main" id="{3F1AC0B7-AECC-4D93-9485-E64098354A74}"/>
              </a:ext>
            </a:extLst>
          </xdr:cNvPr>
          <xdr:cNvSpPr>
            <a:spLocks noChangeArrowheads="1"/>
          </xdr:cNvSpPr>
        </xdr:nvSpPr>
        <xdr:spPr bwMode="auto">
          <a:xfrm>
            <a:off x="5342988" y="7448684"/>
            <a:ext cx="2090939" cy="816601"/>
          </a:xfrm>
          <a:prstGeom prst="rect">
            <a:avLst/>
          </a:prstGeom>
          <a:solidFill>
            <a:srgbClr val="FFFFFF"/>
          </a:solidFill>
          <a:ln w="12700" algn="ctr">
            <a:solidFill>
              <a:srgbClr val="000000"/>
            </a:solidFill>
            <a:prstDash val="sysDot"/>
            <a:round/>
            <a:headEnd/>
            <a:tailEnd/>
          </a:ln>
        </xdr:spPr>
      </xdr: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E470D12F-5A38-45E7-808D-065449D45075}"/>
              </a:ext>
            </a:extLst>
          </xdr:cNvPr>
          <xdr:cNvCxnSpPr/>
        </xdr:nvCxnSpPr>
        <xdr:spPr bwMode="auto">
          <a:xfrm>
            <a:off x="3417597" y="7439159"/>
            <a:ext cx="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7" name="Rounded Rectangle 13">
            <a:extLst>
              <a:ext uri="{FF2B5EF4-FFF2-40B4-BE49-F238E27FC236}">
                <a16:creationId xmlns:a16="http://schemas.microsoft.com/office/drawing/2014/main" id="{24F5172B-8BA5-451B-883A-5A702C2D134E}"/>
              </a:ext>
            </a:extLst>
          </xdr:cNvPr>
          <xdr:cNvSpPr/>
        </xdr:nvSpPr>
        <xdr:spPr bwMode="auto">
          <a:xfrm>
            <a:off x="3579522" y="7486350"/>
            <a:ext cx="746572" cy="723603"/>
          </a:xfrm>
          <a:prstGeom prst="round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648" name="TextBox 647">
            <a:extLst>
              <a:ext uri="{FF2B5EF4-FFF2-40B4-BE49-F238E27FC236}">
                <a16:creationId xmlns:a16="http://schemas.microsoft.com/office/drawing/2014/main" id="{6A8E7452-2B43-4EE0-B22E-D246F3B27EBE}"/>
              </a:ext>
            </a:extLst>
          </xdr:cNvPr>
          <xdr:cNvSpPr txBox="1"/>
        </xdr:nvSpPr>
        <xdr:spPr bwMode="auto">
          <a:xfrm>
            <a:off x="3484271" y="9072827"/>
            <a:ext cx="479872" cy="2440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H =</a:t>
            </a:r>
          </a:p>
        </xdr:txBody>
      </xdr: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BA08BB3A-8A6C-43A6-B89D-C5AB1C979656}"/>
              </a:ext>
            </a:extLst>
          </xdr:cNvPr>
          <xdr:cNvCxnSpPr>
            <a:stCxn id="682" idx="1"/>
            <a:endCxn id="682" idx="1"/>
          </xdr:cNvCxnSpPr>
        </xdr:nvCxnSpPr>
        <xdr:spPr bwMode="auto">
          <a:xfrm>
            <a:off x="3550947" y="7844061"/>
            <a:ext cx="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21">
        <xdr:nvSpPr>
          <xdr:cNvPr id="650" name="TextBox 649">
            <a:extLst>
              <a:ext uri="{FF2B5EF4-FFF2-40B4-BE49-F238E27FC236}">
                <a16:creationId xmlns:a16="http://schemas.microsoft.com/office/drawing/2014/main" id="{0521CCA8-03E2-4D05-B458-12357DFC6A03}"/>
              </a:ext>
            </a:extLst>
          </xdr:cNvPr>
          <xdr:cNvSpPr txBox="1"/>
        </xdr:nvSpPr>
        <xdr:spPr bwMode="auto">
          <a:xfrm>
            <a:off x="3792694" y="9072827"/>
            <a:ext cx="698946" cy="3247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BD0E000-41A7-4D17-BC5F-ED5B41C07338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127</a:t>
            </a:fld>
            <a:endParaRPr lang="en-US" sz="1100">
              <a:noFill/>
            </a:endParaRPr>
          </a:p>
        </xdr:txBody>
      </xdr: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947EBB7D-B54D-476F-A240-4CB394249626}"/>
              </a:ext>
            </a:extLst>
          </xdr:cNvPr>
          <xdr:cNvCxnSpPr/>
        </xdr:nvCxnSpPr>
        <xdr:spPr bwMode="auto">
          <a:xfrm>
            <a:off x="5276313" y="6836168"/>
            <a:ext cx="0" cy="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52" name="Rectangle 17947">
            <a:extLst>
              <a:ext uri="{FF2B5EF4-FFF2-40B4-BE49-F238E27FC236}">
                <a16:creationId xmlns:a16="http://schemas.microsoft.com/office/drawing/2014/main" id="{E41AEDBE-3959-47FC-B8F8-2C93C63B9CC9}"/>
              </a:ext>
            </a:extLst>
          </xdr:cNvPr>
          <xdr:cNvSpPr>
            <a:spLocks noChangeArrowheads="1"/>
          </xdr:cNvSpPr>
        </xdr:nvSpPr>
        <xdr:spPr bwMode="auto">
          <a:xfrm>
            <a:off x="4396391" y="7767168"/>
            <a:ext cx="851347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653" name="Rectangle 17948">
            <a:extLst>
              <a:ext uri="{FF2B5EF4-FFF2-40B4-BE49-F238E27FC236}">
                <a16:creationId xmlns:a16="http://schemas.microsoft.com/office/drawing/2014/main" id="{ED70108F-0249-4734-9558-E7692DBC0091}"/>
              </a:ext>
            </a:extLst>
          </xdr:cNvPr>
          <xdr:cNvSpPr>
            <a:spLocks noChangeArrowheads="1"/>
          </xdr:cNvSpPr>
        </xdr:nvSpPr>
        <xdr:spPr bwMode="auto">
          <a:xfrm>
            <a:off x="5381088" y="7824318"/>
            <a:ext cx="2071889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654" name="Rectangle 17949">
            <a:extLst>
              <a:ext uri="{FF2B5EF4-FFF2-40B4-BE49-F238E27FC236}">
                <a16:creationId xmlns:a16="http://schemas.microsoft.com/office/drawing/2014/main" id="{C485DC8A-4EBB-42BF-A562-8FFD09126304}"/>
              </a:ext>
            </a:extLst>
          </xdr:cNvPr>
          <xdr:cNvSpPr>
            <a:spLocks noChangeArrowheads="1"/>
          </xdr:cNvSpPr>
        </xdr:nvSpPr>
        <xdr:spPr bwMode="auto">
          <a:xfrm>
            <a:off x="4424966" y="7448684"/>
            <a:ext cx="937072" cy="81660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lgDash"/>
            <a:round/>
            <a:headEnd/>
            <a:tailEnd/>
          </a:ln>
        </xdr:spPr>
      </xdr:sp>
      <xdr:sp macro="" textlink="">
        <xdr:nvSpPr>
          <xdr:cNvPr id="655" name="Rectangle 17950">
            <a:extLst>
              <a:ext uri="{FF2B5EF4-FFF2-40B4-BE49-F238E27FC236}">
                <a16:creationId xmlns:a16="http://schemas.microsoft.com/office/drawing/2014/main" id="{12F908FD-0390-4DE0-9B7B-A224F1CFA9BE}"/>
              </a:ext>
            </a:extLst>
          </xdr:cNvPr>
          <xdr:cNvSpPr>
            <a:spLocks noChangeArrowheads="1"/>
          </xdr:cNvSpPr>
        </xdr:nvSpPr>
        <xdr:spPr bwMode="auto">
          <a:xfrm>
            <a:off x="4396391" y="7824318"/>
            <a:ext cx="975172" cy="666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656" name="Oval 139">
            <a:extLst>
              <a:ext uri="{FF2B5EF4-FFF2-40B4-BE49-F238E27FC236}">
                <a16:creationId xmlns:a16="http://schemas.microsoft.com/office/drawing/2014/main" id="{BD83D5B8-ADC2-4F60-A791-7B12FCA1B378}"/>
              </a:ext>
            </a:extLst>
          </xdr:cNvPr>
          <xdr:cNvSpPr>
            <a:spLocks noChangeArrowheads="1"/>
          </xdr:cNvSpPr>
        </xdr:nvSpPr>
        <xdr:spPr bwMode="auto">
          <a:xfrm>
            <a:off x="4539266" y="7560301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7" name="Oval 140">
            <a:extLst>
              <a:ext uri="{FF2B5EF4-FFF2-40B4-BE49-F238E27FC236}">
                <a16:creationId xmlns:a16="http://schemas.microsoft.com/office/drawing/2014/main" id="{314CDF0D-FDBD-480C-BD36-326A4F19E753}"/>
              </a:ext>
            </a:extLst>
          </xdr:cNvPr>
          <xdr:cNvSpPr>
            <a:spLocks noChangeArrowheads="1"/>
          </xdr:cNvSpPr>
        </xdr:nvSpPr>
        <xdr:spPr bwMode="auto">
          <a:xfrm>
            <a:off x="4834541" y="7560301"/>
            <a:ext cx="3810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8" name="Oval 141">
            <a:extLst>
              <a:ext uri="{FF2B5EF4-FFF2-40B4-BE49-F238E27FC236}">
                <a16:creationId xmlns:a16="http://schemas.microsoft.com/office/drawing/2014/main" id="{284695CC-F9DD-4246-BEFF-83CC1998F2A9}"/>
              </a:ext>
            </a:extLst>
          </xdr:cNvPr>
          <xdr:cNvSpPr>
            <a:spLocks noChangeArrowheads="1"/>
          </xdr:cNvSpPr>
        </xdr:nvSpPr>
        <xdr:spPr bwMode="auto">
          <a:xfrm>
            <a:off x="4510691" y="8033331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9" name="Oval 142">
            <a:extLst>
              <a:ext uri="{FF2B5EF4-FFF2-40B4-BE49-F238E27FC236}">
                <a16:creationId xmlns:a16="http://schemas.microsoft.com/office/drawing/2014/main" id="{A5495501-B289-4D92-8EC4-8498A9725F9F}"/>
              </a:ext>
            </a:extLst>
          </xdr:cNvPr>
          <xdr:cNvSpPr>
            <a:spLocks noChangeArrowheads="1"/>
          </xdr:cNvSpPr>
        </xdr:nvSpPr>
        <xdr:spPr bwMode="auto">
          <a:xfrm>
            <a:off x="4834541" y="8052381"/>
            <a:ext cx="57150" cy="57150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0" name="Oval 143">
            <a:extLst>
              <a:ext uri="{FF2B5EF4-FFF2-40B4-BE49-F238E27FC236}">
                <a16:creationId xmlns:a16="http://schemas.microsoft.com/office/drawing/2014/main" id="{C7EE8CCD-F08E-4A84-8AF3-8EA29881CBDC}"/>
              </a:ext>
            </a:extLst>
          </xdr:cNvPr>
          <xdr:cNvSpPr>
            <a:spLocks noChangeArrowheads="1"/>
          </xdr:cNvSpPr>
        </xdr:nvSpPr>
        <xdr:spPr bwMode="auto">
          <a:xfrm flipH="1">
            <a:off x="5152488" y="7550776"/>
            <a:ext cx="57150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61" name="Oval 144">
            <a:extLst>
              <a:ext uri="{FF2B5EF4-FFF2-40B4-BE49-F238E27FC236}">
                <a16:creationId xmlns:a16="http://schemas.microsoft.com/office/drawing/2014/main" id="{138E8647-069D-4F90-9069-C73FD8F90B50}"/>
              </a:ext>
            </a:extLst>
          </xdr:cNvPr>
          <xdr:cNvSpPr>
            <a:spLocks noChangeArrowheads="1"/>
          </xdr:cNvSpPr>
        </xdr:nvSpPr>
        <xdr:spPr bwMode="auto">
          <a:xfrm flipH="1">
            <a:off x="5152488" y="8033331"/>
            <a:ext cx="47625" cy="6667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F16E9D20-A843-411B-B0CD-F14E925A1032}"/>
              </a:ext>
            </a:extLst>
          </xdr:cNvPr>
          <xdr:cNvCxnSpPr/>
        </xdr:nvCxnSpPr>
        <xdr:spPr bwMode="auto">
          <a:xfrm flipH="1">
            <a:off x="6194336" y="7266502"/>
            <a:ext cx="13147" cy="113723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41C07ED8-8CED-4186-BC33-2B75AEE83E10}"/>
              </a:ext>
            </a:extLst>
          </xdr:cNvPr>
          <xdr:cNvCxnSpPr/>
        </xdr:nvCxnSpPr>
        <xdr:spPr bwMode="auto">
          <a:xfrm flipV="1">
            <a:off x="6156236" y="7560301"/>
            <a:ext cx="108397" cy="1082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7BC95FE3-0CA6-45B1-BBBA-1BE86AD09BA4}"/>
              </a:ext>
            </a:extLst>
          </xdr:cNvPr>
          <xdr:cNvCxnSpPr/>
        </xdr:nvCxnSpPr>
        <xdr:spPr bwMode="auto">
          <a:xfrm flipV="1">
            <a:off x="6146711" y="7971966"/>
            <a:ext cx="108397" cy="1584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5" name="TextBox 664">
            <a:extLst>
              <a:ext uri="{FF2B5EF4-FFF2-40B4-BE49-F238E27FC236}">
                <a16:creationId xmlns:a16="http://schemas.microsoft.com/office/drawing/2014/main" id="{5F1B8A73-4940-448E-AC90-0AFCB16BDEDD}"/>
              </a:ext>
            </a:extLst>
          </xdr:cNvPr>
          <xdr:cNvSpPr txBox="1"/>
        </xdr:nvSpPr>
        <xdr:spPr bwMode="auto">
          <a:xfrm rot="16012579">
            <a:off x="6080720" y="7790600"/>
            <a:ext cx="567853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G</a:t>
            </a:r>
            <a:r>
              <a:rPr lang="el-GR"/>
              <a:t> </a:t>
            </a:r>
            <a:endParaRPr lang="en-US" sz="1100"/>
          </a:p>
        </xdr:txBody>
      </xdr: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F523E7E8-C6F9-451D-90EA-B93F33B9B37A}"/>
              </a:ext>
            </a:extLst>
          </xdr:cNvPr>
          <xdr:cNvCxnSpPr/>
        </xdr:nvCxnSpPr>
        <xdr:spPr bwMode="auto">
          <a:xfrm flipV="1">
            <a:off x="3322347" y="7057891"/>
            <a:ext cx="133350" cy="16694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EC0A98EA-B771-4F57-926F-E77264904DDA}"/>
              </a:ext>
            </a:extLst>
          </xdr:cNvPr>
          <xdr:cNvCxnSpPr/>
        </xdr:nvCxnSpPr>
        <xdr:spPr bwMode="auto">
          <a:xfrm>
            <a:off x="3255672" y="7477486"/>
            <a:ext cx="54654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D18F4891-7178-4EDA-838A-95E53EA809CA}"/>
              </a:ext>
            </a:extLst>
          </xdr:cNvPr>
          <xdr:cNvCxnSpPr/>
        </xdr:nvCxnSpPr>
        <xdr:spPr bwMode="auto">
          <a:xfrm flipV="1">
            <a:off x="3331872" y="7420109"/>
            <a:ext cx="95250" cy="11161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9" name="Rectangle 184">
            <a:extLst>
              <a:ext uri="{FF2B5EF4-FFF2-40B4-BE49-F238E27FC236}">
                <a16:creationId xmlns:a16="http://schemas.microsoft.com/office/drawing/2014/main" id="{BE077C4B-FE3E-4829-9FEE-6A854D8FDB80}"/>
              </a:ext>
            </a:extLst>
          </xdr:cNvPr>
          <xdr:cNvSpPr>
            <a:spLocks noChangeArrowheads="1"/>
          </xdr:cNvSpPr>
        </xdr:nvSpPr>
        <xdr:spPr bwMode="auto">
          <a:xfrm>
            <a:off x="4345144" y="7890993"/>
            <a:ext cx="346522" cy="6613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prstDash val="dash"/>
            <a:round/>
            <a:headEnd/>
            <a:tailEnd/>
          </a:ln>
        </xdr:spPr>
      </xdr:sp>
      <xdr:cxnSp macro="">
        <xdr:nvCxnSpPr>
          <xdr:cNvPr id="670" name="Straight Connector 669">
            <a:extLst>
              <a:ext uri="{FF2B5EF4-FFF2-40B4-BE49-F238E27FC236}">
                <a16:creationId xmlns:a16="http://schemas.microsoft.com/office/drawing/2014/main" id="{EA9F2F15-3B10-4A97-ABA5-90295DFB4611}"/>
              </a:ext>
            </a:extLst>
          </xdr:cNvPr>
          <xdr:cNvCxnSpPr/>
        </xdr:nvCxnSpPr>
        <xdr:spPr bwMode="auto">
          <a:xfrm flipV="1">
            <a:off x="3455697" y="9333293"/>
            <a:ext cx="2001591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1" name="TextBox 670">
            <a:extLst>
              <a:ext uri="{FF2B5EF4-FFF2-40B4-BE49-F238E27FC236}">
                <a16:creationId xmlns:a16="http://schemas.microsoft.com/office/drawing/2014/main" id="{2D179D56-55B5-4935-A03E-34A920EE85E3}"/>
              </a:ext>
            </a:extLst>
          </xdr:cNvPr>
          <xdr:cNvSpPr txBox="1"/>
        </xdr:nvSpPr>
        <xdr:spPr bwMode="auto">
          <a:xfrm>
            <a:off x="4558316" y="9282133"/>
            <a:ext cx="361949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</a:t>
            </a:r>
          </a:p>
          <a:p>
            <a:endParaRPr lang="en-US" sz="1100"/>
          </a:p>
        </xdr:txBody>
      </xdr: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E97BBB90-A836-4164-ACB4-5ACF6F2EEA67}"/>
              </a:ext>
            </a:extLst>
          </xdr:cNvPr>
          <xdr:cNvCxnSpPr/>
        </xdr:nvCxnSpPr>
        <xdr:spPr bwMode="auto">
          <a:xfrm>
            <a:off x="5371563" y="8381589"/>
            <a:ext cx="13718" cy="106600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3" name="TextBox 672">
            <a:extLst>
              <a:ext uri="{FF2B5EF4-FFF2-40B4-BE49-F238E27FC236}">
                <a16:creationId xmlns:a16="http://schemas.microsoft.com/office/drawing/2014/main" id="{0672E925-0048-4A74-B985-EE2F3850E89F}"/>
              </a:ext>
            </a:extLst>
          </xdr:cNvPr>
          <xdr:cNvSpPr txBox="1"/>
        </xdr:nvSpPr>
        <xdr:spPr bwMode="auto">
          <a:xfrm>
            <a:off x="4863115" y="9274778"/>
            <a:ext cx="289372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p27</a:t>
            </a:r>
          </a:p>
        </xdr:txBody>
      </xdr:sp>
      <xdr:sp macro="" textlink="$C$33">
        <xdr:nvSpPr>
          <xdr:cNvPr id="674" name="TextBox 673">
            <a:extLst>
              <a:ext uri="{FF2B5EF4-FFF2-40B4-BE49-F238E27FC236}">
                <a16:creationId xmlns:a16="http://schemas.microsoft.com/office/drawing/2014/main" id="{D217067C-C11D-47E1-84E2-C213BF817FA5}"/>
              </a:ext>
            </a:extLst>
          </xdr:cNvPr>
          <xdr:cNvSpPr txBox="1"/>
        </xdr:nvSpPr>
        <xdr:spPr bwMode="auto">
          <a:xfrm>
            <a:off x="7011204" y="7477259"/>
            <a:ext cx="517973" cy="2773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BEB8B657-40F0-49E2-B49E-35F0B6A7D8FF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8.8</a:t>
            </a:fld>
            <a:endParaRPr lang="en-US" sz="1100"/>
          </a:p>
        </xdr:txBody>
      </xdr:sp>
      <xdr:cxnSp macro="">
        <xdr:nvCxnSpPr>
          <xdr:cNvPr id="675" name="Straight Arrow Connector 507">
            <a:extLst>
              <a:ext uri="{FF2B5EF4-FFF2-40B4-BE49-F238E27FC236}">
                <a16:creationId xmlns:a16="http://schemas.microsoft.com/office/drawing/2014/main" id="{1A6B37EC-6E32-4D79-BBA7-E2670C0DB90D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453541" y="6317892"/>
            <a:ext cx="641797" cy="834310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6" name="Straight Connector 508">
            <a:extLst>
              <a:ext uri="{FF2B5EF4-FFF2-40B4-BE49-F238E27FC236}">
                <a16:creationId xmlns:a16="http://schemas.microsoft.com/office/drawing/2014/main" id="{C8AFBA40-E5A9-434B-919D-72AFC71CD675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5066763" y="6145235"/>
            <a:ext cx="1118048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763F02D8-D001-48FB-A1B7-A5287E525FBF}"/>
              </a:ext>
            </a:extLst>
          </xdr:cNvPr>
          <xdr:cNvCxnSpPr/>
        </xdr:nvCxnSpPr>
        <xdr:spPr bwMode="auto">
          <a:xfrm>
            <a:off x="3783169" y="5102717"/>
            <a:ext cx="0" cy="226782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87">
        <xdr:nvSpPr>
          <xdr:cNvPr id="678" name="TextBox 677">
            <a:extLst>
              <a:ext uri="{FF2B5EF4-FFF2-40B4-BE49-F238E27FC236}">
                <a16:creationId xmlns:a16="http://schemas.microsoft.com/office/drawing/2014/main" id="{E5937713-0E33-42D9-906C-B02A3B3479A5}"/>
              </a:ext>
            </a:extLst>
          </xdr:cNvPr>
          <xdr:cNvSpPr txBox="1"/>
        </xdr:nvSpPr>
        <xdr:spPr bwMode="auto">
          <a:xfrm>
            <a:off x="5794285" y="6961978"/>
            <a:ext cx="403673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sz="1100"/>
          </a:p>
        </xdr:txBody>
      </xdr:sp>
      <xdr:cxnSp macro="">
        <xdr:nvCxnSpPr>
          <xdr:cNvPr id="679" name="Straight Connector 512">
            <a:extLst>
              <a:ext uri="{FF2B5EF4-FFF2-40B4-BE49-F238E27FC236}">
                <a16:creationId xmlns:a16="http://schemas.microsoft.com/office/drawing/2014/main" id="{61906961-0E0A-4BD4-A0AE-B998046BDAA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362038" y="7401059"/>
            <a:ext cx="9525" cy="940426"/>
          </a:xfrm>
          <a:prstGeom prst="line">
            <a:avLst/>
          </a:prstGeom>
          <a:noFill/>
          <a:ln w="25400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5EE13708-8F0E-459F-972A-8C9269EF1FA2}"/>
              </a:ext>
            </a:extLst>
          </xdr:cNvPr>
          <xdr:cNvCxnSpPr/>
        </xdr:nvCxnSpPr>
        <xdr:spPr bwMode="auto">
          <a:xfrm flipV="1">
            <a:off x="3750972" y="5331175"/>
            <a:ext cx="79822" cy="1182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122">
        <xdr:nvSpPr>
          <xdr:cNvPr id="681" name="TextBox 680">
            <a:extLst>
              <a:ext uri="{FF2B5EF4-FFF2-40B4-BE49-F238E27FC236}">
                <a16:creationId xmlns:a16="http://schemas.microsoft.com/office/drawing/2014/main" id="{83E11EEF-4370-4801-AEDA-98D2D3BCEE6B}"/>
              </a:ext>
            </a:extLst>
          </xdr:cNvPr>
          <xdr:cNvSpPr txBox="1"/>
        </xdr:nvSpPr>
        <xdr:spPr bwMode="auto">
          <a:xfrm>
            <a:off x="4691665" y="5368058"/>
            <a:ext cx="247651" cy="3273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940510F-B4AE-4BF0-8256-82E8CDC031F2}" type="TxLink">
              <a:rPr lang="en-US" sz="1100" b="0" i="0" u="sng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sp macro="" textlink="">
        <xdr:nvSpPr>
          <xdr:cNvPr id="682" name="Rounded Rectangle 12">
            <a:extLst>
              <a:ext uri="{FF2B5EF4-FFF2-40B4-BE49-F238E27FC236}">
                <a16:creationId xmlns:a16="http://schemas.microsoft.com/office/drawing/2014/main" id="{6D87C0B5-3D44-4251-A36F-0817665B77FD}"/>
              </a:ext>
            </a:extLst>
          </xdr:cNvPr>
          <xdr:cNvSpPr/>
        </xdr:nvSpPr>
        <xdr:spPr bwMode="auto">
          <a:xfrm>
            <a:off x="3550947" y="7494367"/>
            <a:ext cx="803722" cy="802820"/>
          </a:xfrm>
          <a:prstGeom prst="round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$A$23">
        <xdr:nvSpPr>
          <xdr:cNvPr id="683" name="TextBox 682">
            <a:extLst>
              <a:ext uri="{FF2B5EF4-FFF2-40B4-BE49-F238E27FC236}">
                <a16:creationId xmlns:a16="http://schemas.microsoft.com/office/drawing/2014/main" id="{5914344B-3C28-4AF3-9BE0-9FD7C674421E}"/>
              </a:ext>
            </a:extLst>
          </xdr:cNvPr>
          <xdr:cNvSpPr txBox="1"/>
        </xdr:nvSpPr>
        <xdr:spPr bwMode="auto">
          <a:xfrm>
            <a:off x="3579523" y="7739191"/>
            <a:ext cx="451296" cy="31633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t0 =</a:t>
            </a:r>
          </a:p>
          <a:p>
            <a:endParaRPr lang="en-US" sz="1100"/>
          </a:p>
        </xdr:txBody>
      </xdr:sp>
      <xdr:sp macro="" textlink="$C$22">
        <xdr:nvSpPr>
          <xdr:cNvPr id="684" name="TextBox 683">
            <a:extLst>
              <a:ext uri="{FF2B5EF4-FFF2-40B4-BE49-F238E27FC236}">
                <a16:creationId xmlns:a16="http://schemas.microsoft.com/office/drawing/2014/main" id="{9BCF7395-8351-450A-8CAF-FA30FE7A0633}"/>
              </a:ext>
            </a:extLst>
          </xdr:cNvPr>
          <xdr:cNvSpPr txBox="1"/>
        </xdr:nvSpPr>
        <xdr:spPr bwMode="auto">
          <a:xfrm>
            <a:off x="3052025" y="7559021"/>
            <a:ext cx="432247" cy="29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98958896-516A-4205-800E-7DA27DFFABCC}" type="TxLink">
              <a:rPr lang="en-US" sz="1100" b="0" i="0" u="none" strike="noStrike">
                <a:noFill/>
                <a:latin typeface="Calibri"/>
                <a:cs typeface="Calibri"/>
              </a:rPr>
              <a:pPr/>
              <a:t>127</a:t>
            </a:fld>
            <a:endParaRPr lang="en-US" sz="1100">
              <a:noFill/>
            </a:endParaRPr>
          </a:p>
        </xdr:txBody>
      </xdr:sp>
      <xdr:sp macro="" textlink="$C$23">
        <xdr:nvSpPr>
          <xdr:cNvPr id="685" name="TextBox 684">
            <a:extLst>
              <a:ext uri="{FF2B5EF4-FFF2-40B4-BE49-F238E27FC236}">
                <a16:creationId xmlns:a16="http://schemas.microsoft.com/office/drawing/2014/main" id="{189BDDEE-780F-4420-ABB1-F711C02652C7}"/>
              </a:ext>
            </a:extLst>
          </xdr:cNvPr>
          <xdr:cNvSpPr txBox="1"/>
        </xdr:nvSpPr>
        <xdr:spPr bwMode="auto">
          <a:xfrm>
            <a:off x="3849844" y="7764089"/>
            <a:ext cx="371475" cy="3427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77971D02-3D5A-412B-AC2B-35E64BC4A381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9.5</a:t>
            </a:fld>
            <a:endParaRPr lang="en-US" sz="1100"/>
          </a:p>
        </xdr:txBody>
      </xdr:sp>
      <xdr:sp macro="" textlink="">
        <xdr:nvSpPr>
          <xdr:cNvPr id="686" name="TextBox 685">
            <a:extLst>
              <a:ext uri="{FF2B5EF4-FFF2-40B4-BE49-F238E27FC236}">
                <a16:creationId xmlns:a16="http://schemas.microsoft.com/office/drawing/2014/main" id="{41D4FFE0-D947-4361-9A9D-52A10AF16C32}"/>
              </a:ext>
            </a:extLst>
          </xdr:cNvPr>
          <xdr:cNvSpPr txBox="1"/>
        </xdr:nvSpPr>
        <xdr:spPr bwMode="auto">
          <a:xfrm rot="16200000">
            <a:off x="2860385" y="6909315"/>
            <a:ext cx="475995" cy="2832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/>
              <a:t>ws</a:t>
            </a:r>
          </a:p>
        </xdr:txBody>
      </xdr:sp>
      <xdr:cxnSp macro="">
        <xdr:nvCxnSpPr>
          <xdr:cNvPr id="687" name="Straight Connector 686">
            <a:extLst>
              <a:ext uri="{FF2B5EF4-FFF2-40B4-BE49-F238E27FC236}">
                <a16:creationId xmlns:a16="http://schemas.microsoft.com/office/drawing/2014/main" id="{503B0037-474F-4FDB-82D3-0DF7B4D94DA4}"/>
              </a:ext>
            </a:extLst>
          </xdr:cNvPr>
          <xdr:cNvCxnSpPr/>
        </xdr:nvCxnSpPr>
        <xdr:spPr bwMode="auto">
          <a:xfrm>
            <a:off x="3760497" y="8573695"/>
            <a:ext cx="854969" cy="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136ACB9A-7070-4F51-9DAB-D2C1667AF34C}"/>
              </a:ext>
            </a:extLst>
          </xdr:cNvPr>
          <xdr:cNvCxnSpPr/>
        </xdr:nvCxnSpPr>
        <xdr:spPr bwMode="auto">
          <a:xfrm flipH="1" flipV="1">
            <a:off x="3760497" y="8274459"/>
            <a:ext cx="9525" cy="286038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AB0CFB6E-3B35-42FA-93A4-2AB7A0C8CCF4}"/>
              </a:ext>
            </a:extLst>
          </xdr:cNvPr>
          <xdr:cNvCxnSpPr/>
        </xdr:nvCxnSpPr>
        <xdr:spPr bwMode="auto">
          <a:xfrm>
            <a:off x="4548791" y="7557698"/>
            <a:ext cx="0" cy="189942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5F7A9AD8-9FE4-44F6-978B-F14265745D5E}"/>
              </a:ext>
            </a:extLst>
          </xdr:cNvPr>
          <xdr:cNvCxnSpPr/>
        </xdr:nvCxnSpPr>
        <xdr:spPr bwMode="auto">
          <a:xfrm>
            <a:off x="4853591" y="7470978"/>
            <a:ext cx="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2B9201F8-725F-49C5-96D5-FCC247A00212}"/>
              </a:ext>
            </a:extLst>
          </xdr:cNvPr>
          <xdr:cNvCxnSpPr/>
        </xdr:nvCxnSpPr>
        <xdr:spPr bwMode="auto">
          <a:xfrm flipV="1">
            <a:off x="4520216" y="7612017"/>
            <a:ext cx="1820617" cy="149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216079DA-90F8-4C3A-A09C-40B7B0006832}"/>
              </a:ext>
            </a:extLst>
          </xdr:cNvPr>
          <xdr:cNvCxnSpPr/>
        </xdr:nvCxnSpPr>
        <xdr:spPr bwMode="auto">
          <a:xfrm>
            <a:off x="4491641" y="8087774"/>
            <a:ext cx="1811092" cy="132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ED5F03D0-2682-493D-8539-7EFD0DBC6F95}"/>
              </a:ext>
            </a:extLst>
          </xdr:cNvPr>
          <xdr:cNvCxnSpPr/>
        </xdr:nvCxnSpPr>
        <xdr:spPr bwMode="auto">
          <a:xfrm>
            <a:off x="5171538" y="7544495"/>
            <a:ext cx="8492" cy="191262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447BBE96-7A5D-49FA-8C0F-20CAECAC4AF6}"/>
              </a:ext>
            </a:extLst>
          </xdr:cNvPr>
          <xdr:cNvCxnSpPr/>
        </xdr:nvCxnSpPr>
        <xdr:spPr bwMode="auto">
          <a:xfrm>
            <a:off x="3188997" y="7135177"/>
            <a:ext cx="552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E26A9667-7357-44B6-ABAD-6BF8DF84FB91}"/>
              </a:ext>
            </a:extLst>
          </xdr:cNvPr>
          <xdr:cNvCxnSpPr/>
        </xdr:nvCxnSpPr>
        <xdr:spPr bwMode="auto">
          <a:xfrm flipH="1">
            <a:off x="3369972" y="7029316"/>
            <a:ext cx="9525" cy="135536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6" name="TextBox 695">
            <a:extLst>
              <a:ext uri="{FF2B5EF4-FFF2-40B4-BE49-F238E27FC236}">
                <a16:creationId xmlns:a16="http://schemas.microsoft.com/office/drawing/2014/main" id="{2634E839-2E0D-420A-989B-ED3FEF3A2B8E}"/>
              </a:ext>
            </a:extLst>
          </xdr:cNvPr>
          <xdr:cNvSpPr txBox="1"/>
        </xdr:nvSpPr>
        <xdr:spPr bwMode="auto">
          <a:xfrm rot="16200000">
            <a:off x="2907333" y="7945003"/>
            <a:ext cx="483509" cy="271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B=</a:t>
            </a:r>
          </a:p>
        </xdr:txBody>
      </xdr: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F52316DD-484A-4B6E-A74B-1883EA5C4A37}"/>
              </a:ext>
            </a:extLst>
          </xdr:cNvPr>
          <xdr:cNvCxnSpPr/>
        </xdr:nvCxnSpPr>
        <xdr:spPr bwMode="auto">
          <a:xfrm>
            <a:off x="4415441" y="7095991"/>
            <a:ext cx="946597" cy="314593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CEC0F7C6-860B-461A-8DCE-AB5008DA2D12}"/>
              </a:ext>
            </a:extLst>
          </xdr:cNvPr>
          <xdr:cNvCxnSpPr/>
        </xdr:nvCxnSpPr>
        <xdr:spPr bwMode="auto">
          <a:xfrm flipV="1">
            <a:off x="4529741" y="8331960"/>
            <a:ext cx="841822" cy="248580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$C$70">
        <xdr:nvSpPr>
          <xdr:cNvPr id="699" name="TextBox 698">
            <a:extLst>
              <a:ext uri="{FF2B5EF4-FFF2-40B4-BE49-F238E27FC236}">
                <a16:creationId xmlns:a16="http://schemas.microsoft.com/office/drawing/2014/main" id="{545A281B-03C4-4B7E-AF57-2B4215C19CFC}"/>
              </a:ext>
            </a:extLst>
          </xdr:cNvPr>
          <xdr:cNvSpPr txBox="1"/>
        </xdr:nvSpPr>
        <xdr:spPr bwMode="auto">
          <a:xfrm rot="16200000">
            <a:off x="2906936" y="7173465"/>
            <a:ext cx="389049" cy="2917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45F4DBE-E832-4D80-84D7-31CA8628BCDC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64</a:t>
            </a:fld>
            <a:endParaRPr lang="en-US" sz="1100" b="0">
              <a:noFill/>
            </a:endParaRPr>
          </a:p>
        </xdr:txBody>
      </xdr: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539768A0-CAD7-413A-8E21-B17B366B2440}"/>
              </a:ext>
            </a:extLst>
          </xdr:cNvPr>
          <xdr:cNvCxnSpPr/>
        </xdr:nvCxnSpPr>
        <xdr:spPr bwMode="auto">
          <a:xfrm>
            <a:off x="4424966" y="5281009"/>
            <a:ext cx="0" cy="417610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73">
        <xdr:nvSpPr>
          <xdr:cNvPr id="701" name="TextBox 700">
            <a:extLst>
              <a:ext uri="{FF2B5EF4-FFF2-40B4-BE49-F238E27FC236}">
                <a16:creationId xmlns:a16="http://schemas.microsoft.com/office/drawing/2014/main" id="{04A20C3C-AB6B-4228-B748-22739FE33554}"/>
              </a:ext>
            </a:extLst>
          </xdr:cNvPr>
          <xdr:cNvSpPr txBox="1"/>
        </xdr:nvSpPr>
        <xdr:spPr bwMode="auto">
          <a:xfrm>
            <a:off x="5651410" y="5843416"/>
            <a:ext cx="632273" cy="3532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DE4814F8-1F7B-454F-AEA1-64FB01AC7A84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E765496D-B5DA-4715-B596-1F3D61A0CADF}"/>
              </a:ext>
            </a:extLst>
          </xdr:cNvPr>
          <xdr:cNvCxnSpPr/>
        </xdr:nvCxnSpPr>
        <xdr:spPr bwMode="auto">
          <a:xfrm>
            <a:off x="4424966" y="7300304"/>
            <a:ext cx="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Connector 462">
            <a:extLst>
              <a:ext uri="{FF2B5EF4-FFF2-40B4-BE49-F238E27FC236}">
                <a16:creationId xmlns:a16="http://schemas.microsoft.com/office/drawing/2014/main" id="{F74A603F-FF23-48BE-8295-AB634755F34F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08097" y="5366197"/>
            <a:ext cx="1035944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704" name="TextBox 703">
            <a:extLst>
              <a:ext uri="{FF2B5EF4-FFF2-40B4-BE49-F238E27FC236}">
                <a16:creationId xmlns:a16="http://schemas.microsoft.com/office/drawing/2014/main" id="{012E481D-B60F-450A-A74B-7CF3F50617A7}"/>
              </a:ext>
            </a:extLst>
          </xdr:cNvPr>
          <xdr:cNvSpPr txBox="1"/>
        </xdr:nvSpPr>
        <xdr:spPr bwMode="auto">
          <a:xfrm>
            <a:off x="3906994" y="5357209"/>
            <a:ext cx="409576" cy="229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a</a:t>
            </a:r>
          </a:p>
        </xdr:txBody>
      </xdr:sp>
      <xdr:sp macro="" textlink="$C$80">
        <xdr:nvSpPr>
          <xdr:cNvPr id="705" name="TextBox 704">
            <a:extLst>
              <a:ext uri="{FF2B5EF4-FFF2-40B4-BE49-F238E27FC236}">
                <a16:creationId xmlns:a16="http://schemas.microsoft.com/office/drawing/2014/main" id="{F46BC847-5FAA-48D6-82B0-29B941C87284}"/>
              </a:ext>
            </a:extLst>
          </xdr:cNvPr>
          <xdr:cNvSpPr txBox="1"/>
        </xdr:nvSpPr>
        <xdr:spPr bwMode="auto">
          <a:xfrm>
            <a:off x="3830794" y="4935405"/>
            <a:ext cx="409576" cy="34936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A563C48-B7B4-451C-81DF-76C18AE625E4}" type="TxLink">
              <a:rPr lang="en-US" sz="10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 </a:t>
            </a:fld>
            <a:endParaRPr lang="en-US" sz="1100"/>
          </a:p>
        </xdr:txBody>
      </xdr:sp>
      <xdr:sp macro="" textlink="$C$43">
        <xdr:nvSpPr>
          <xdr:cNvPr id="706" name="TextBox 705">
            <a:extLst>
              <a:ext uri="{FF2B5EF4-FFF2-40B4-BE49-F238E27FC236}">
                <a16:creationId xmlns:a16="http://schemas.microsoft.com/office/drawing/2014/main" id="{7C3B91AE-2445-4F39-B87B-E1A210FCD4A7}"/>
              </a:ext>
            </a:extLst>
          </xdr:cNvPr>
          <xdr:cNvSpPr txBox="1"/>
        </xdr:nvSpPr>
        <xdr:spPr bwMode="auto">
          <a:xfrm>
            <a:off x="4386866" y="5135342"/>
            <a:ext cx="409576" cy="353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AB2D56D1-C66F-4A9A-896F-570C501E6445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16</a:t>
            </a:fld>
            <a:endParaRPr lang="en-US" sz="1100"/>
          </a:p>
        </xdr:txBody>
      </xdr:sp>
      <xdr:cxnSp macro="">
        <xdr:nvCxnSpPr>
          <xdr:cNvPr id="707" name="Straight Arrow Connector 517">
            <a:extLst>
              <a:ext uri="{FF2B5EF4-FFF2-40B4-BE49-F238E27FC236}">
                <a16:creationId xmlns:a16="http://schemas.microsoft.com/office/drawing/2014/main" id="{248E99BD-744C-4BC0-87A0-448706ED01C2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983194" y="5385247"/>
            <a:ext cx="937072" cy="210153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B83A912D-2DDB-4181-AA6D-55282DA8244B}"/>
              </a:ext>
            </a:extLst>
          </xdr:cNvPr>
          <xdr:cNvCxnSpPr/>
        </xdr:nvCxnSpPr>
        <xdr:spPr bwMode="auto">
          <a:xfrm flipV="1">
            <a:off x="5832386" y="5231380"/>
            <a:ext cx="114300" cy="14469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B25624C2-30DA-437F-BE28-FA92122E6A19}"/>
              </a:ext>
            </a:extLst>
          </xdr:cNvPr>
          <xdr:cNvCxnSpPr/>
        </xdr:nvCxnSpPr>
        <xdr:spPr bwMode="auto">
          <a:xfrm>
            <a:off x="5813336" y="5381920"/>
            <a:ext cx="161925" cy="15843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466">
            <a:extLst>
              <a:ext uri="{FF2B5EF4-FFF2-40B4-BE49-F238E27FC236}">
                <a16:creationId xmlns:a16="http://schemas.microsoft.com/office/drawing/2014/main" id="{DD24BD3E-194B-4D7E-A8C7-C156E1CE292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4929791" y="5385247"/>
            <a:ext cx="921645" cy="95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711" name="Straight Connector 710">
            <a:extLst>
              <a:ext uri="{FF2B5EF4-FFF2-40B4-BE49-F238E27FC236}">
                <a16:creationId xmlns:a16="http://schemas.microsoft.com/office/drawing/2014/main" id="{B4DD54A1-37B4-4CD1-9671-E69E0D64FEE8}"/>
              </a:ext>
            </a:extLst>
          </xdr:cNvPr>
          <xdr:cNvCxnSpPr/>
        </xdr:nvCxnSpPr>
        <xdr:spPr bwMode="auto">
          <a:xfrm>
            <a:off x="5543013" y="5208652"/>
            <a:ext cx="19050" cy="36645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F03B106E-EDD2-4454-86CE-86E3DCC13DFD}"/>
              </a:ext>
            </a:extLst>
          </xdr:cNvPr>
          <xdr:cNvCxnSpPr/>
        </xdr:nvCxnSpPr>
        <xdr:spPr bwMode="auto">
          <a:xfrm flipV="1">
            <a:off x="5571588" y="5392954"/>
            <a:ext cx="108398" cy="145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BFDFE215-D8F0-4434-906C-9B9828699973}"/>
              </a:ext>
            </a:extLst>
          </xdr:cNvPr>
          <xdr:cNvCxnSpPr/>
        </xdr:nvCxnSpPr>
        <xdr:spPr bwMode="auto">
          <a:xfrm>
            <a:off x="5543013" y="5227702"/>
            <a:ext cx="156023" cy="1578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14" name="TextBox 713">
            <a:extLst>
              <a:ext uri="{FF2B5EF4-FFF2-40B4-BE49-F238E27FC236}">
                <a16:creationId xmlns:a16="http://schemas.microsoft.com/office/drawing/2014/main" id="{0D320CD5-A335-401B-8A08-829345F6B2A3}"/>
              </a:ext>
            </a:extLst>
          </xdr:cNvPr>
          <xdr:cNvSpPr txBox="1"/>
        </xdr:nvSpPr>
        <xdr:spPr bwMode="auto">
          <a:xfrm>
            <a:off x="5956210" y="5255431"/>
            <a:ext cx="679898" cy="32684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3</a:t>
            </a:r>
            <a:r>
              <a:rPr lang="en-US" sz="1100" baseline="0"/>
              <a:t> sides</a:t>
            </a:r>
          </a:p>
          <a:p>
            <a:endParaRPr lang="en-US" sz="1100"/>
          </a:p>
        </xdr:txBody>
      </xdr:sp>
      <xdr:sp macro="" textlink="$C$115">
        <xdr:nvSpPr>
          <xdr:cNvPr id="715" name="TextBox 714">
            <a:extLst>
              <a:ext uri="{FF2B5EF4-FFF2-40B4-BE49-F238E27FC236}">
                <a16:creationId xmlns:a16="http://schemas.microsoft.com/office/drawing/2014/main" id="{DDEFC82C-FD7B-4994-B9B9-D0B62368FC6F}"/>
              </a:ext>
            </a:extLst>
          </xdr:cNvPr>
          <xdr:cNvSpPr txBox="1"/>
        </xdr:nvSpPr>
        <xdr:spPr bwMode="auto">
          <a:xfrm rot="16200000">
            <a:off x="5689446" y="7855642"/>
            <a:ext cx="647835" cy="247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89D61D7D-5E4B-4681-83C3-254AA4F6775A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 </a:t>
            </a:fld>
            <a:endParaRPr lang="en-US" sz="1100"/>
          </a:p>
        </xdr:txBody>
      </xdr:sp>
      <xdr:sp macro="" textlink="$C$92">
        <xdr:nvSpPr>
          <xdr:cNvPr id="716" name="TextBox 715">
            <a:extLst>
              <a:ext uri="{FF2B5EF4-FFF2-40B4-BE49-F238E27FC236}">
                <a16:creationId xmlns:a16="http://schemas.microsoft.com/office/drawing/2014/main" id="{959C8E76-8DC7-43CC-8FF5-E1F6F73F99CA}"/>
              </a:ext>
            </a:extLst>
          </xdr:cNvPr>
          <xdr:cNvSpPr txBox="1"/>
        </xdr:nvSpPr>
        <xdr:spPr bwMode="auto">
          <a:xfrm>
            <a:off x="5152487" y="9043013"/>
            <a:ext cx="409576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14731BDF-C029-44B1-A154-5CE46AE535F0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38</a:t>
            </a:fld>
            <a:endParaRPr lang="en-US" sz="1100"/>
          </a:p>
        </xdr:txBody>
      </xdr:sp>
      <xdr:sp macro="" textlink="$C$91">
        <xdr:nvSpPr>
          <xdr:cNvPr id="717" name="TextBox 716">
            <a:extLst>
              <a:ext uri="{FF2B5EF4-FFF2-40B4-BE49-F238E27FC236}">
                <a16:creationId xmlns:a16="http://schemas.microsoft.com/office/drawing/2014/main" id="{0C5B982D-B6EF-46DE-A7F0-008802E41703}"/>
              </a:ext>
            </a:extLst>
          </xdr:cNvPr>
          <xdr:cNvSpPr txBox="1"/>
        </xdr:nvSpPr>
        <xdr:spPr bwMode="auto">
          <a:xfrm>
            <a:off x="4510690" y="9056216"/>
            <a:ext cx="409576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2D9077A-206F-431B-8D48-6D6827689069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76</a:t>
            </a:fld>
            <a:endParaRPr lang="en-US" sz="1100"/>
          </a:p>
        </xdr:txBody>
      </xdr:sp>
      <xdr:sp macro="" textlink="$C$93">
        <xdr:nvSpPr>
          <xdr:cNvPr id="718" name="TextBox 717">
            <a:extLst>
              <a:ext uri="{FF2B5EF4-FFF2-40B4-BE49-F238E27FC236}">
                <a16:creationId xmlns:a16="http://schemas.microsoft.com/office/drawing/2014/main" id="{DB2BF94F-D91E-4B59-9C59-51CDF48056AE}"/>
              </a:ext>
            </a:extLst>
          </xdr:cNvPr>
          <xdr:cNvSpPr txBox="1"/>
        </xdr:nvSpPr>
        <xdr:spPr bwMode="auto">
          <a:xfrm rot="16200000">
            <a:off x="5845551" y="7320011"/>
            <a:ext cx="324441" cy="2745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1F77E34-2374-41B8-B4E4-14D67417A270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25.5</a:t>
            </a:fld>
            <a:endParaRPr lang="en-US" sz="1100"/>
          </a:p>
        </xdr:txBody>
      </xdr: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9B205E8E-CF2F-40CF-B323-FFC48C2EC4D4}"/>
              </a:ext>
            </a:extLst>
          </xdr:cNvPr>
          <xdr:cNvCxnSpPr/>
        </xdr:nvCxnSpPr>
        <xdr:spPr bwMode="auto">
          <a:xfrm flipV="1">
            <a:off x="6118136" y="7410584"/>
            <a:ext cx="136972" cy="7620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C$73">
        <xdr:nvSpPr>
          <xdr:cNvPr id="720" name="TextBox 719">
            <a:extLst>
              <a:ext uri="{FF2B5EF4-FFF2-40B4-BE49-F238E27FC236}">
                <a16:creationId xmlns:a16="http://schemas.microsoft.com/office/drawing/2014/main" id="{1D3CBD16-F712-4B6D-B7B0-C531FBC101DD}"/>
              </a:ext>
            </a:extLst>
          </xdr:cNvPr>
          <xdr:cNvSpPr txBox="1"/>
        </xdr:nvSpPr>
        <xdr:spPr bwMode="auto">
          <a:xfrm>
            <a:off x="5076287" y="5862466"/>
            <a:ext cx="632274" cy="3532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910B639-5B24-49A6-9E55-C3E85F0FBFAF}" type="TxLink">
              <a:rPr lang="en-US" sz="1100"/>
              <a:pPr/>
              <a:t> </a:t>
            </a:fld>
            <a:endParaRPr lang="en-US" sz="1100"/>
          </a:p>
        </xdr:txBody>
      </xdr:sp>
      <xdr:sp macro="" textlink="">
        <xdr:nvSpPr>
          <xdr:cNvPr id="721" name="TextBox 720">
            <a:extLst>
              <a:ext uri="{FF2B5EF4-FFF2-40B4-BE49-F238E27FC236}">
                <a16:creationId xmlns:a16="http://schemas.microsoft.com/office/drawing/2014/main" id="{70AEB193-848A-48BB-8C26-22056D2A720E}"/>
              </a:ext>
            </a:extLst>
          </xdr:cNvPr>
          <xdr:cNvSpPr txBox="1"/>
        </xdr:nvSpPr>
        <xdr:spPr bwMode="auto">
          <a:xfrm>
            <a:off x="5114387" y="9284303"/>
            <a:ext cx="419101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eh</a:t>
            </a:r>
          </a:p>
          <a:p>
            <a:endParaRPr lang="en-US" sz="1100"/>
          </a:p>
        </xdr:txBody>
      </xdr:sp>
      <xdr:sp macro="" textlink="">
        <xdr:nvSpPr>
          <xdr:cNvPr id="722" name="TextBox 721">
            <a:extLst>
              <a:ext uri="{FF2B5EF4-FFF2-40B4-BE49-F238E27FC236}">
                <a16:creationId xmlns:a16="http://schemas.microsoft.com/office/drawing/2014/main" id="{4624255F-5EF7-4F26-BFE1-8540BB1AE93D}"/>
              </a:ext>
            </a:extLst>
          </xdr:cNvPr>
          <xdr:cNvSpPr txBox="1"/>
        </xdr:nvSpPr>
        <xdr:spPr bwMode="auto">
          <a:xfrm>
            <a:off x="4335618" y="9303353"/>
            <a:ext cx="413198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eh</a:t>
            </a:r>
          </a:p>
        </xdr:txBody>
      </xdr:sp>
      <xdr:cxnSp macro="">
        <xdr:nvCxnSpPr>
          <xdr:cNvPr id="723" name="Straight Connector 28">
            <a:extLst>
              <a:ext uri="{FF2B5EF4-FFF2-40B4-BE49-F238E27FC236}">
                <a16:creationId xmlns:a16="http://schemas.microsoft.com/office/drawing/2014/main" id="{079CBE3D-96B7-49FD-8AD8-32B6BFE632D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104863" y="6327417"/>
            <a:ext cx="889448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724" name="TextBox 723">
            <a:extLst>
              <a:ext uri="{FF2B5EF4-FFF2-40B4-BE49-F238E27FC236}">
                <a16:creationId xmlns:a16="http://schemas.microsoft.com/office/drawing/2014/main" id="{BC37F73B-E415-4ECA-B886-BBB2EA7B5B14}"/>
              </a:ext>
            </a:extLst>
          </xdr:cNvPr>
          <xdr:cNvSpPr txBox="1"/>
        </xdr:nvSpPr>
        <xdr:spPr bwMode="auto">
          <a:xfrm>
            <a:off x="4415441" y="5357209"/>
            <a:ext cx="409576" cy="2294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S</a:t>
            </a:r>
          </a:p>
        </xdr:txBody>
      </xdr: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AFB51DE2-6FF3-4417-A690-ADEF762A87F7}"/>
              </a:ext>
            </a:extLst>
          </xdr:cNvPr>
          <xdr:cNvCxnSpPr/>
        </xdr:nvCxnSpPr>
        <xdr:spPr bwMode="auto">
          <a:xfrm flipV="1">
            <a:off x="3792694" y="7105516"/>
            <a:ext cx="651322" cy="9525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2C41CC3B-CCEA-4856-B4B6-017814FC55D4}"/>
              </a:ext>
            </a:extLst>
          </xdr:cNvPr>
          <xdr:cNvCxnSpPr/>
        </xdr:nvCxnSpPr>
        <xdr:spPr bwMode="auto">
          <a:xfrm flipH="1" flipV="1">
            <a:off x="3792695" y="7086116"/>
            <a:ext cx="9524" cy="410193"/>
          </a:xfrm>
          <a:prstGeom prst="line">
            <a:avLst/>
          </a:prstGeom>
          <a:ln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$C$90">
        <xdr:nvSpPr>
          <xdr:cNvPr id="727" name="TextBox 726">
            <a:extLst>
              <a:ext uri="{FF2B5EF4-FFF2-40B4-BE49-F238E27FC236}">
                <a16:creationId xmlns:a16="http://schemas.microsoft.com/office/drawing/2014/main" id="{B310EF79-B74C-4503-A477-5F3AAB458B6D}"/>
              </a:ext>
            </a:extLst>
          </xdr:cNvPr>
          <xdr:cNvSpPr txBox="1"/>
        </xdr:nvSpPr>
        <xdr:spPr bwMode="auto">
          <a:xfrm rot="16361599">
            <a:off x="5726348" y="7760347"/>
            <a:ext cx="564499" cy="2286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23E9A8C0-7E8C-40F9-9206-38434D3868E3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89</a:t>
            </a:fld>
            <a:endParaRPr lang="en-US" sz="1100"/>
          </a:p>
        </xdr:txBody>
      </xdr:sp>
      <xdr:sp macro="" textlink="$C$118">
        <xdr:nvSpPr>
          <xdr:cNvPr id="728" name="TextBox 727">
            <a:extLst>
              <a:ext uri="{FF2B5EF4-FFF2-40B4-BE49-F238E27FC236}">
                <a16:creationId xmlns:a16="http://schemas.microsoft.com/office/drawing/2014/main" id="{6ECBF92F-50CB-48A3-98DC-79144B681812}"/>
              </a:ext>
            </a:extLst>
          </xdr:cNvPr>
          <xdr:cNvSpPr txBox="1"/>
        </xdr:nvSpPr>
        <xdr:spPr bwMode="auto">
          <a:xfrm>
            <a:off x="5304887" y="5360206"/>
            <a:ext cx="317949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3FF86330-ED71-45BC-A08D-171845A75F32}" type="TxLink">
              <a:rPr lang="en-US" sz="11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8</a:t>
            </a:fld>
            <a:endParaRPr lang="en-US" sz="1100" u="none"/>
          </a:p>
        </xdr:txBody>
      </xdr:sp>
      <xdr:sp macro="" textlink="">
        <xdr:nvSpPr>
          <xdr:cNvPr id="729" name="TextBox 728">
            <a:extLst>
              <a:ext uri="{FF2B5EF4-FFF2-40B4-BE49-F238E27FC236}">
                <a16:creationId xmlns:a16="http://schemas.microsoft.com/office/drawing/2014/main" id="{7BCEED6B-0882-453C-ADC4-EB20332E5F9B}"/>
              </a:ext>
            </a:extLst>
          </xdr:cNvPr>
          <xdr:cNvSpPr txBox="1"/>
        </xdr:nvSpPr>
        <xdr:spPr bwMode="auto">
          <a:xfrm>
            <a:off x="5257263" y="5933584"/>
            <a:ext cx="365574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PL</a:t>
            </a:r>
          </a:p>
        </xdr:txBody>
      </xdr:sp>
      <xdr:sp macro="" textlink="$C$67">
        <xdr:nvSpPr>
          <xdr:cNvPr id="730" name="TextBox 729">
            <a:extLst>
              <a:ext uri="{FF2B5EF4-FFF2-40B4-BE49-F238E27FC236}">
                <a16:creationId xmlns:a16="http://schemas.microsoft.com/office/drawing/2014/main" id="{D6F09892-354E-4CED-9F76-40A048831202}"/>
              </a:ext>
            </a:extLst>
          </xdr:cNvPr>
          <xdr:cNvSpPr txBox="1"/>
        </xdr:nvSpPr>
        <xdr:spPr bwMode="auto">
          <a:xfrm>
            <a:off x="5495388" y="5914534"/>
            <a:ext cx="1054995" cy="3268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E606125-696C-44C8-84D3-56FCFE214B80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13 mm</a:t>
            </a:fld>
            <a:endParaRPr lang="en-US" sz="1100"/>
          </a:p>
        </xdr:txBody>
      </xdr:sp>
      <xdr:sp macro="" textlink="$C$76">
        <xdr:nvSpPr>
          <xdr:cNvPr id="731" name="TextBox 730">
            <a:extLst>
              <a:ext uri="{FF2B5EF4-FFF2-40B4-BE49-F238E27FC236}">
                <a16:creationId xmlns:a16="http://schemas.microsoft.com/office/drawing/2014/main" id="{EAD15E51-33AE-4F97-B112-16F508C05EEF}"/>
              </a:ext>
            </a:extLst>
          </xdr:cNvPr>
          <xdr:cNvSpPr txBox="1"/>
        </xdr:nvSpPr>
        <xdr:spPr bwMode="auto">
          <a:xfrm>
            <a:off x="3859369" y="5102716"/>
            <a:ext cx="409576" cy="2354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2468919C-D09D-44F5-9A0D-0C7B27DBDAC0}" type="TxLink">
              <a:rPr lang="en-US" sz="1400" b="0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51</a:t>
            </a:fld>
            <a:endParaRPr lang="en-US" sz="1100"/>
          </a:p>
        </xdr:txBody>
      </xdr:sp>
      <xdr:sp macro="" textlink="$C$22">
        <xdr:nvSpPr>
          <xdr:cNvPr id="732" name="TextBox 731">
            <a:extLst>
              <a:ext uri="{FF2B5EF4-FFF2-40B4-BE49-F238E27FC236}">
                <a16:creationId xmlns:a16="http://schemas.microsoft.com/office/drawing/2014/main" id="{07FB208E-C571-4ECD-B050-C5F6C81058FA}"/>
              </a:ext>
            </a:extLst>
          </xdr:cNvPr>
          <xdr:cNvSpPr txBox="1"/>
        </xdr:nvSpPr>
        <xdr:spPr bwMode="auto">
          <a:xfrm rot="16200000">
            <a:off x="2888761" y="7756708"/>
            <a:ext cx="539705" cy="2713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6A2E5C94-5337-45BC-97F6-703AB960D86F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127</a:t>
            </a:fld>
            <a:endParaRPr lang="en-US" sz="1100"/>
          </a:p>
        </xdr:txBody>
      </xdr:sp>
      <xdr:sp macro="" textlink="">
        <xdr:nvSpPr>
          <xdr:cNvPr id="733" name="TextBox 732">
            <a:extLst>
              <a:ext uri="{FF2B5EF4-FFF2-40B4-BE49-F238E27FC236}">
                <a16:creationId xmlns:a16="http://schemas.microsoft.com/office/drawing/2014/main" id="{8C3D11E4-63C2-4056-B6E2-56F79EEF9BA7}"/>
              </a:ext>
            </a:extLst>
          </xdr:cNvPr>
          <xdr:cNvSpPr txBox="1"/>
        </xdr:nvSpPr>
        <xdr:spPr bwMode="auto">
          <a:xfrm>
            <a:off x="6798032" y="7454161"/>
            <a:ext cx="336998" cy="3247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tf=</a:t>
            </a:r>
          </a:p>
        </xdr:txBody>
      </xdr:sp>
      <xdr:sp macro="" textlink="$C$93">
        <xdr:nvSpPr>
          <xdr:cNvPr id="734" name="TextBox 733">
            <a:extLst>
              <a:ext uri="{FF2B5EF4-FFF2-40B4-BE49-F238E27FC236}">
                <a16:creationId xmlns:a16="http://schemas.microsoft.com/office/drawing/2014/main" id="{084B5DC9-163F-4459-AD92-528ABA394489}"/>
              </a:ext>
            </a:extLst>
          </xdr:cNvPr>
          <xdr:cNvSpPr txBox="1"/>
        </xdr:nvSpPr>
        <xdr:spPr bwMode="auto">
          <a:xfrm rot="16200000">
            <a:off x="6221252" y="7358714"/>
            <a:ext cx="323234" cy="27457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100"/>
              <a:t>ev</a:t>
            </a:r>
          </a:p>
          <a:p>
            <a:endParaRPr lang="en-US" sz="1100"/>
          </a:p>
        </xdr:txBody>
      </xdr:sp>
      <xdr:cxnSp macro="">
        <xdr:nvCxnSpPr>
          <xdr:cNvPr id="735" name="Straight Connector 734">
            <a:extLst>
              <a:ext uri="{FF2B5EF4-FFF2-40B4-BE49-F238E27FC236}">
                <a16:creationId xmlns:a16="http://schemas.microsoft.com/office/drawing/2014/main" id="{E6208F19-C007-4356-A70A-9A6D2627ED4A}"/>
              </a:ext>
            </a:extLst>
          </xdr:cNvPr>
          <xdr:cNvCxnSpPr/>
        </xdr:nvCxnSpPr>
        <xdr:spPr bwMode="auto">
          <a:xfrm>
            <a:off x="3188997" y="8284335"/>
            <a:ext cx="409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Connector 735">
            <a:extLst>
              <a:ext uri="{FF2B5EF4-FFF2-40B4-BE49-F238E27FC236}">
                <a16:creationId xmlns:a16="http://schemas.microsoft.com/office/drawing/2014/main" id="{292718C7-4D67-404F-9B74-3DBF2C706B44}"/>
              </a:ext>
            </a:extLst>
          </xdr:cNvPr>
          <xdr:cNvCxnSpPr/>
        </xdr:nvCxnSpPr>
        <xdr:spPr bwMode="auto">
          <a:xfrm flipH="1">
            <a:off x="7833977" y="9675254"/>
            <a:ext cx="95251" cy="8129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B76355A8-4049-4F91-BF68-E581E7BD47D6}"/>
              </a:ext>
            </a:extLst>
          </xdr:cNvPr>
          <xdr:cNvCxnSpPr/>
        </xdr:nvCxnSpPr>
        <xdr:spPr bwMode="auto">
          <a:xfrm flipH="1">
            <a:off x="3350922" y="8236710"/>
            <a:ext cx="95251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38" name="TextBox 737">
            <a:extLst>
              <a:ext uri="{FF2B5EF4-FFF2-40B4-BE49-F238E27FC236}">
                <a16:creationId xmlns:a16="http://schemas.microsoft.com/office/drawing/2014/main" id="{590AECE3-C540-4714-8A1E-79274AD16AE8}"/>
              </a:ext>
            </a:extLst>
          </xdr:cNvPr>
          <xdr:cNvSpPr txBox="1"/>
        </xdr:nvSpPr>
        <xdr:spPr bwMode="auto">
          <a:xfrm rot="16200000">
            <a:off x="2894857" y="7040243"/>
            <a:ext cx="432262" cy="296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=</a:t>
            </a:r>
            <a:endParaRPr lang="en-US" sz="1400" b="1"/>
          </a:p>
          <a:p>
            <a:r>
              <a:rPr lang="en-US" sz="1100"/>
              <a:t>ws=</a:t>
            </a:r>
          </a:p>
        </xdr:txBody>
      </xdr:sp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01E866BE-488B-4E87-877A-9AB478872160}"/>
              </a:ext>
            </a:extLst>
          </xdr:cNvPr>
          <xdr:cNvCxnSpPr/>
        </xdr:nvCxnSpPr>
        <xdr:spPr bwMode="auto">
          <a:xfrm flipH="1">
            <a:off x="4297519" y="9269301"/>
            <a:ext cx="89348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4548DBBD-3E8A-4E3B-B105-8F46570E908B}"/>
              </a:ext>
            </a:extLst>
          </xdr:cNvPr>
          <xdr:cNvCxnSpPr/>
        </xdr:nvCxnSpPr>
        <xdr:spPr bwMode="auto">
          <a:xfrm flipH="1">
            <a:off x="4386866" y="9278826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50CE317E-70B5-4D67-8624-EB810F835A62}"/>
              </a:ext>
            </a:extLst>
          </xdr:cNvPr>
          <xdr:cNvCxnSpPr/>
        </xdr:nvCxnSpPr>
        <xdr:spPr bwMode="auto">
          <a:xfrm flipH="1">
            <a:off x="4510691" y="92693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Connector 741">
            <a:extLst>
              <a:ext uri="{FF2B5EF4-FFF2-40B4-BE49-F238E27FC236}">
                <a16:creationId xmlns:a16="http://schemas.microsoft.com/office/drawing/2014/main" id="{D289F4E1-1623-4991-95C1-87B3FFD73EDD}"/>
              </a:ext>
            </a:extLst>
          </xdr:cNvPr>
          <xdr:cNvCxnSpPr/>
        </xdr:nvCxnSpPr>
        <xdr:spPr bwMode="auto">
          <a:xfrm>
            <a:off x="3522372" y="8265781"/>
            <a:ext cx="0" cy="121001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Connector 742">
            <a:extLst>
              <a:ext uri="{FF2B5EF4-FFF2-40B4-BE49-F238E27FC236}">
                <a16:creationId xmlns:a16="http://schemas.microsoft.com/office/drawing/2014/main" id="{D73F472E-FD79-49F8-BC08-C449D9B9741B}"/>
              </a:ext>
            </a:extLst>
          </xdr:cNvPr>
          <xdr:cNvCxnSpPr/>
        </xdr:nvCxnSpPr>
        <xdr:spPr bwMode="auto">
          <a:xfrm flipH="1">
            <a:off x="3465222" y="93074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A631AEC6-F5D0-442E-A551-1CA717F30FAB}"/>
              </a:ext>
            </a:extLst>
          </xdr:cNvPr>
          <xdr:cNvCxnSpPr/>
        </xdr:nvCxnSpPr>
        <xdr:spPr bwMode="auto">
          <a:xfrm flipV="1">
            <a:off x="5400138" y="8312910"/>
            <a:ext cx="2001592" cy="95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FE40F8F4-2292-4432-9B35-CA3B8C613595}"/>
              </a:ext>
            </a:extLst>
          </xdr:cNvPr>
          <xdr:cNvCxnSpPr/>
        </xdr:nvCxnSpPr>
        <xdr:spPr bwMode="auto">
          <a:xfrm flipH="1">
            <a:off x="6146711" y="8208135"/>
            <a:ext cx="89348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C2F09DF6-62AB-4D87-8BB4-025B407FBDC3}"/>
              </a:ext>
            </a:extLst>
          </xdr:cNvPr>
          <xdr:cNvCxnSpPr/>
        </xdr:nvCxnSpPr>
        <xdr:spPr bwMode="auto">
          <a:xfrm flipH="1">
            <a:off x="6146711" y="8293860"/>
            <a:ext cx="89348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7" name="TextBox 746">
            <a:extLst>
              <a:ext uri="{FF2B5EF4-FFF2-40B4-BE49-F238E27FC236}">
                <a16:creationId xmlns:a16="http://schemas.microsoft.com/office/drawing/2014/main" id="{A4B695E2-7CF5-4BF3-95D3-C8A1AFF88B48}"/>
              </a:ext>
            </a:extLst>
          </xdr:cNvPr>
          <xdr:cNvSpPr txBox="1"/>
        </xdr:nvSpPr>
        <xdr:spPr bwMode="auto">
          <a:xfrm rot="16200000">
            <a:off x="5774165" y="8234431"/>
            <a:ext cx="558219" cy="2961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100"/>
              <a:t>13</a:t>
            </a:r>
          </a:p>
          <a:p>
            <a:endParaRPr lang="en-US" sz="1100"/>
          </a:p>
        </xdr:txBody>
      </xdr: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754D9966-22FB-49D1-B255-DDE4870A6B52}"/>
              </a:ext>
            </a:extLst>
          </xdr:cNvPr>
          <xdr:cNvCxnSpPr/>
        </xdr:nvCxnSpPr>
        <xdr:spPr bwMode="auto">
          <a:xfrm>
            <a:off x="4853591" y="7538648"/>
            <a:ext cx="0" cy="189942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267C14FD-4E55-45EE-B413-BD5CC616B018}"/>
              </a:ext>
            </a:extLst>
          </xdr:cNvPr>
          <xdr:cNvCxnSpPr/>
        </xdr:nvCxnSpPr>
        <xdr:spPr bwMode="auto">
          <a:xfrm flipH="1">
            <a:off x="4786916" y="926930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CFC8317E-1096-4836-9B35-E930F8393C45}"/>
              </a:ext>
            </a:extLst>
          </xdr:cNvPr>
          <xdr:cNvCxnSpPr/>
        </xdr:nvCxnSpPr>
        <xdr:spPr bwMode="auto">
          <a:xfrm flipH="1">
            <a:off x="5133438" y="928835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DB6CFC1A-E819-4D3B-9ED5-FC2CE8A2F4B2}"/>
              </a:ext>
            </a:extLst>
          </xdr:cNvPr>
          <xdr:cNvCxnSpPr/>
        </xdr:nvCxnSpPr>
        <xdr:spPr bwMode="auto">
          <a:xfrm flipH="1">
            <a:off x="5333463" y="9288351"/>
            <a:ext cx="95251" cy="8304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84328081-9CF6-4020-BDE9-BBD40FEC1954}"/>
              </a:ext>
            </a:extLst>
          </xdr:cNvPr>
          <xdr:cNvCxnSpPr/>
        </xdr:nvCxnSpPr>
        <xdr:spPr bwMode="auto">
          <a:xfrm flipH="1">
            <a:off x="4297519" y="5319109"/>
            <a:ext cx="89348" cy="851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309D0394-5F8B-4F20-A257-4D921715A476}"/>
              </a:ext>
            </a:extLst>
          </xdr:cNvPr>
          <xdr:cNvCxnSpPr/>
        </xdr:nvCxnSpPr>
        <xdr:spPr bwMode="auto">
          <a:xfrm flipH="1">
            <a:off x="4373719" y="5328634"/>
            <a:ext cx="89348" cy="851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8CC4166A-6E87-4026-B71E-DE13D3A835D8}"/>
              </a:ext>
            </a:extLst>
          </xdr:cNvPr>
          <xdr:cNvCxnSpPr>
            <a:endCxn id="722" idx="1"/>
          </xdr:cNvCxnSpPr>
        </xdr:nvCxnSpPr>
        <xdr:spPr bwMode="auto">
          <a:xfrm flipH="1">
            <a:off x="4335618" y="5066311"/>
            <a:ext cx="28576" cy="4399393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FE39FE14-999D-4222-B1A2-D6A2E0E77B87}"/>
              </a:ext>
            </a:extLst>
          </xdr:cNvPr>
          <xdr:cNvSpPr/>
        </xdr:nvSpPr>
        <xdr:spPr bwMode="auto">
          <a:xfrm>
            <a:off x="3674772" y="2072962"/>
            <a:ext cx="721619" cy="2815107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FE6E53EA-0CDD-40FA-9AD9-E365E72B705B}"/>
              </a:ext>
            </a:extLst>
          </xdr:cNvPr>
          <xdr:cNvCxnSpPr/>
        </xdr:nvCxnSpPr>
        <xdr:spPr bwMode="auto">
          <a:xfrm flipH="1">
            <a:off x="3983194" y="2513929"/>
            <a:ext cx="2" cy="1487376"/>
          </a:xfrm>
          <a:prstGeom prst="line">
            <a:avLst/>
          </a:prstGeom>
          <a:ln>
            <a:solidFill>
              <a:schemeClr val="tx1"/>
            </a:solidFill>
            <a:headEnd type="triangle" w="lg" len="sm"/>
            <a:tailEnd type="stealt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7" name="TextBox 756">
            <a:extLst>
              <a:ext uri="{FF2B5EF4-FFF2-40B4-BE49-F238E27FC236}">
                <a16:creationId xmlns:a16="http://schemas.microsoft.com/office/drawing/2014/main" id="{DADCABAB-98F0-4B88-B0B8-438B180C617D}"/>
              </a:ext>
            </a:extLst>
          </xdr:cNvPr>
          <xdr:cNvSpPr txBox="1"/>
        </xdr:nvSpPr>
        <xdr:spPr bwMode="auto">
          <a:xfrm>
            <a:off x="3897469" y="2751116"/>
            <a:ext cx="400050" cy="5305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r>
              <a:rPr lang="en-US" sz="1100"/>
              <a:t>N</a:t>
            </a:r>
          </a:p>
        </xdr:txBody>
      </xdr:sp>
      <xdr:sp macro="" textlink="$A$20">
        <xdr:nvSpPr>
          <xdr:cNvPr id="758" name="TextBox 757">
            <a:extLst>
              <a:ext uri="{FF2B5EF4-FFF2-40B4-BE49-F238E27FC236}">
                <a16:creationId xmlns:a16="http://schemas.microsoft.com/office/drawing/2014/main" id="{713D8D4A-949D-408E-BA95-193E71404627}"/>
              </a:ext>
            </a:extLst>
          </xdr:cNvPr>
          <xdr:cNvSpPr txBox="1"/>
        </xdr:nvSpPr>
        <xdr:spPr bwMode="auto">
          <a:xfrm>
            <a:off x="3379497" y="2409288"/>
            <a:ext cx="257175" cy="18369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fld id="{E6C282D2-89FB-4D66-9D5D-041711418FB6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HSS127x127X13</a:t>
            </a:fld>
            <a:endParaRPr lang="en-US" sz="1100"/>
          </a:p>
        </xdr:txBody>
      </xdr:sp>
      <xdr:sp macro="" textlink="">
        <xdr:nvSpPr>
          <xdr:cNvPr id="759" name="TextBox 758">
            <a:extLst>
              <a:ext uri="{FF2B5EF4-FFF2-40B4-BE49-F238E27FC236}">
                <a16:creationId xmlns:a16="http://schemas.microsoft.com/office/drawing/2014/main" id="{F9132CB6-E93B-447A-9EA9-DDAFCE762488}"/>
              </a:ext>
            </a:extLst>
          </xdr:cNvPr>
          <xdr:cNvSpPr txBox="1"/>
        </xdr:nvSpPr>
        <xdr:spPr bwMode="auto">
          <a:xfrm>
            <a:off x="4596416" y="3186448"/>
            <a:ext cx="679897" cy="298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endParaRPr lang="fr-CA"/>
          </a:p>
        </xdr:txBody>
      </xdr:sp>
      <xdr:sp macro="" textlink="$C$45">
        <xdr:nvSpPr>
          <xdr:cNvPr id="760" name="TextBox 759">
            <a:extLst>
              <a:ext uri="{FF2B5EF4-FFF2-40B4-BE49-F238E27FC236}">
                <a16:creationId xmlns:a16="http://schemas.microsoft.com/office/drawing/2014/main" id="{3DB0F3E5-97C7-4782-B198-49D7397E20D1}"/>
              </a:ext>
            </a:extLst>
          </xdr:cNvPr>
          <xdr:cNvSpPr txBox="1"/>
        </xdr:nvSpPr>
        <xdr:spPr bwMode="auto">
          <a:xfrm rot="16200000">
            <a:off x="4618084" y="2573359"/>
            <a:ext cx="531791" cy="2417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>
            <a:noAutofit/>
          </a:bodyPr>
          <a:lstStyle/>
          <a:p>
            <a:fld id="{F7F27551-EDDF-4503-A51A-D0E07C093168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38</a:t>
            </a:fld>
            <a:endParaRPr lang="en-US" sz="1100"/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B12357CD-FACF-4905-8CA4-DBA61837C658}"/>
              </a:ext>
            </a:extLst>
          </xdr:cNvPr>
          <xdr:cNvSpPr/>
        </xdr:nvSpPr>
        <xdr:spPr bwMode="auto">
          <a:xfrm>
            <a:off x="3674772" y="2072962"/>
            <a:ext cx="721619" cy="2767482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811857A0-118D-4058-A995-6B3723FAB46E}"/>
              </a:ext>
            </a:extLst>
          </xdr:cNvPr>
          <xdr:cNvSpPr/>
        </xdr:nvSpPr>
        <xdr:spPr bwMode="auto">
          <a:xfrm>
            <a:off x="3712872" y="2072962"/>
            <a:ext cx="641797" cy="2786532"/>
          </a:xfrm>
          <a:prstGeom prst="rect">
            <a:avLst/>
          </a:prstGeom>
          <a:noFill/>
          <a:ln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2F3A6CC3-96C6-49C0-8205-F6A979B3752C}"/>
              </a:ext>
            </a:extLst>
          </xdr:cNvPr>
          <xdr:cNvSpPr/>
        </xdr:nvSpPr>
        <xdr:spPr bwMode="auto">
          <a:xfrm>
            <a:off x="4424966" y="2523455"/>
            <a:ext cx="361950" cy="1496901"/>
          </a:xfrm>
          <a:prstGeom prst="rect">
            <a:avLst/>
          </a:prstGeom>
          <a:solidFill>
            <a:sysClr val="window" lastClr="FFFFFF"/>
          </a:solidFill>
          <a:ln w="19050"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fr-CA"/>
          </a:p>
        </xdr:txBody>
      </xdr: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3D403623-019A-4DD5-AA06-7F0057502658}"/>
              </a:ext>
            </a:extLst>
          </xdr:cNvPr>
          <xdr:cNvCxnSpPr/>
        </xdr:nvCxnSpPr>
        <xdr:spPr bwMode="auto">
          <a:xfrm>
            <a:off x="3887944" y="2523454"/>
            <a:ext cx="3238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D18D9F42-1BEC-499C-B611-CA85D2A08E36}"/>
              </a:ext>
            </a:extLst>
          </xdr:cNvPr>
          <xdr:cNvCxnSpPr/>
        </xdr:nvCxnSpPr>
        <xdr:spPr bwMode="auto">
          <a:xfrm>
            <a:off x="3868894" y="4001305"/>
            <a:ext cx="381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5DAF65A7-22BB-4020-BD3E-9BFCDD8A6C4C}"/>
              </a:ext>
            </a:extLst>
          </xdr:cNvPr>
          <xdr:cNvCxnSpPr/>
        </xdr:nvCxnSpPr>
        <xdr:spPr bwMode="auto">
          <a:xfrm>
            <a:off x="5076288" y="2475829"/>
            <a:ext cx="0" cy="370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7" name="TextBox 766">
            <a:extLst>
              <a:ext uri="{FF2B5EF4-FFF2-40B4-BE49-F238E27FC236}">
                <a16:creationId xmlns:a16="http://schemas.microsoft.com/office/drawing/2014/main" id="{BAC0BA82-A6CA-4C69-ACA3-B783EC0C109A}"/>
              </a:ext>
            </a:extLst>
          </xdr:cNvPr>
          <xdr:cNvSpPr txBox="1"/>
        </xdr:nvSpPr>
        <xdr:spPr bwMode="auto">
          <a:xfrm>
            <a:off x="4424966" y="4170072"/>
            <a:ext cx="171450" cy="1687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l-GR"/>
              <a:t> </a:t>
            </a:r>
            <a:endParaRPr lang="en-US" sz="1100"/>
          </a:p>
        </xdr:txBody>
      </xdr:sp>
      <xdr:sp macro="" textlink="">
        <xdr:nvSpPr>
          <xdr:cNvPr id="768" name="TextBox 767">
            <a:extLst>
              <a:ext uri="{FF2B5EF4-FFF2-40B4-BE49-F238E27FC236}">
                <a16:creationId xmlns:a16="http://schemas.microsoft.com/office/drawing/2014/main" id="{39970BF2-C5A1-4A6E-B451-2ACF8739E43A}"/>
              </a:ext>
            </a:extLst>
          </xdr:cNvPr>
          <xdr:cNvSpPr txBox="1"/>
        </xdr:nvSpPr>
        <xdr:spPr bwMode="auto">
          <a:xfrm rot="16200000">
            <a:off x="4960823" y="3189426"/>
            <a:ext cx="975440" cy="25014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(n-1)@b</a:t>
            </a:r>
            <a:r>
              <a:rPr lang="el-GR"/>
              <a:t> </a:t>
            </a:r>
            <a:endParaRPr lang="en-US" sz="1100"/>
          </a:p>
        </xdr:txBody>
      </xdr:sp>
      <xdr:cxnSp macro="">
        <xdr:nvCxnSpPr>
          <xdr:cNvPr id="769" name="Straight Arrow Connector 768">
            <a:extLst>
              <a:ext uri="{FF2B5EF4-FFF2-40B4-BE49-F238E27FC236}">
                <a16:creationId xmlns:a16="http://schemas.microsoft.com/office/drawing/2014/main" id="{6B816127-593B-4357-B1B4-D1BF48461063}"/>
              </a:ext>
            </a:extLst>
          </xdr:cNvPr>
          <xdr:cNvCxnSpPr/>
        </xdr:nvCxnSpPr>
        <xdr:spPr bwMode="auto">
          <a:xfrm flipV="1">
            <a:off x="4567841" y="4284374"/>
            <a:ext cx="0" cy="622745"/>
          </a:xfrm>
          <a:prstGeom prst="straightConnector1">
            <a:avLst/>
          </a:prstGeom>
          <a:ln w="2540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70" name="Rectangle 6">
            <a:extLst>
              <a:ext uri="{FF2B5EF4-FFF2-40B4-BE49-F238E27FC236}">
                <a16:creationId xmlns:a16="http://schemas.microsoft.com/office/drawing/2014/main" id="{E11F637B-F786-4BE3-9580-A9CE111AE43E}"/>
              </a:ext>
            </a:extLst>
          </xdr:cNvPr>
          <xdr:cNvSpPr>
            <a:spLocks noChangeArrowheads="1"/>
          </xdr:cNvSpPr>
        </xdr:nvSpPr>
        <xdr:spPr bwMode="auto">
          <a:xfrm>
            <a:off x="4463066" y="2371188"/>
            <a:ext cx="3332811" cy="4762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771" name="Picture 8">
            <a:extLst>
              <a:ext uri="{FF2B5EF4-FFF2-40B4-BE49-F238E27FC236}">
                <a16:creationId xmlns:a16="http://schemas.microsoft.com/office/drawing/2014/main" id="{76E1E2F7-74E8-4B0F-889D-6B4815296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2116" y="4131972"/>
            <a:ext cx="3342336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Rectangle 19">
            <a:extLst>
              <a:ext uri="{FF2B5EF4-FFF2-40B4-BE49-F238E27FC236}">
                <a16:creationId xmlns:a16="http://schemas.microsoft.com/office/drawing/2014/main" id="{B3EB4BD2-6E30-47BB-AF99-55E9D0E4AD81}"/>
              </a:ext>
            </a:extLst>
          </xdr:cNvPr>
          <xdr:cNvSpPr>
            <a:spLocks noChangeArrowheads="1"/>
          </xdr:cNvSpPr>
        </xdr:nvSpPr>
        <xdr:spPr bwMode="auto">
          <a:xfrm>
            <a:off x="3811745" y="2294987"/>
            <a:ext cx="2567189" cy="66675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fr-CA"/>
          </a:p>
        </xdr:txBody>
      </xdr:sp>
      <xdr:sp macro="" textlink="">
        <xdr:nvSpPr>
          <xdr:cNvPr id="773" name="Rectangle 60">
            <a:extLst>
              <a:ext uri="{FF2B5EF4-FFF2-40B4-BE49-F238E27FC236}">
                <a16:creationId xmlns:a16="http://schemas.microsoft.com/office/drawing/2014/main" id="{ECFD551D-A9E0-4F47-9498-1BB702340253}"/>
              </a:ext>
            </a:extLst>
          </xdr:cNvPr>
          <xdr:cNvSpPr>
            <a:spLocks noChangeArrowheads="1"/>
          </xdr:cNvSpPr>
        </xdr:nvSpPr>
        <xdr:spPr bwMode="auto">
          <a:xfrm>
            <a:off x="3830794" y="4189122"/>
            <a:ext cx="2519564" cy="5715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ln w="9525" algn="ctr">
            <a:solidFill>
              <a:srgbClr val="000000"/>
            </a:solidFill>
            <a:round/>
            <a:headEnd/>
            <a:tailEnd/>
          </a:ln>
        </xdr:spPr>
        <xdr:txBody>
          <a:bodyPr/>
          <a:lstStyle/>
          <a:p>
            <a:endParaRPr lang="fr-CA"/>
          </a:p>
        </xdr:txBody>
      </xdr: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9FC0592F-1E5B-423F-8D22-ADC26B6A02B2}"/>
              </a:ext>
            </a:extLst>
          </xdr:cNvPr>
          <xdr:cNvCxnSpPr/>
        </xdr:nvCxnSpPr>
        <xdr:spPr bwMode="auto">
          <a:xfrm>
            <a:off x="4624991" y="169558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00BCEA77-DD13-4F8D-8CB4-AE87D9A50EEE}"/>
              </a:ext>
            </a:extLst>
          </xdr:cNvPr>
          <xdr:cNvCxnSpPr/>
        </xdr:nvCxnSpPr>
        <xdr:spPr bwMode="auto">
          <a:xfrm>
            <a:off x="4444016" y="3887944"/>
            <a:ext cx="13407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FB1C8A2B-1CCE-4427-B973-8DBC8FE720DE}"/>
              </a:ext>
            </a:extLst>
          </xdr:cNvPr>
          <xdr:cNvCxnSpPr/>
        </xdr:nvCxnSpPr>
        <xdr:spPr bwMode="auto">
          <a:xfrm>
            <a:off x="4415441" y="3631306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F2D3A6BC-EFFF-4BB7-9E6C-E9AD286D89A6}"/>
              </a:ext>
            </a:extLst>
          </xdr:cNvPr>
          <xdr:cNvCxnSpPr/>
        </xdr:nvCxnSpPr>
        <xdr:spPr bwMode="auto">
          <a:xfrm>
            <a:off x="4415441" y="3351727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E6C60582-7C2D-43AF-B0F8-F2BC05091DC4}"/>
              </a:ext>
            </a:extLst>
          </xdr:cNvPr>
          <xdr:cNvCxnSpPr/>
        </xdr:nvCxnSpPr>
        <xdr:spPr bwMode="auto">
          <a:xfrm>
            <a:off x="4415441" y="3045854"/>
            <a:ext cx="352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B38EFD55-0459-47D8-BE0F-48B45C184B45}"/>
              </a:ext>
            </a:extLst>
          </xdr:cNvPr>
          <xdr:cNvCxnSpPr/>
        </xdr:nvCxnSpPr>
        <xdr:spPr bwMode="auto">
          <a:xfrm flipV="1">
            <a:off x="4967891" y="2542504"/>
            <a:ext cx="260797" cy="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80" name="Oval 17919">
            <a:extLst>
              <a:ext uri="{FF2B5EF4-FFF2-40B4-BE49-F238E27FC236}">
                <a16:creationId xmlns:a16="http://schemas.microsoft.com/office/drawing/2014/main" id="{5A722E38-5A74-4F21-9ABB-FD4796B9A8D5}"/>
              </a:ext>
            </a:extLst>
          </xdr:cNvPr>
          <xdr:cNvSpPr>
            <a:spLocks noChangeArrowheads="1"/>
          </xdr:cNvSpPr>
        </xdr:nvSpPr>
        <xdr:spPr bwMode="auto">
          <a:xfrm>
            <a:off x="4596416" y="2760640"/>
            <a:ext cx="66675" cy="56614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1" name="Oval 77">
            <a:extLst>
              <a:ext uri="{FF2B5EF4-FFF2-40B4-BE49-F238E27FC236}">
                <a16:creationId xmlns:a16="http://schemas.microsoft.com/office/drawing/2014/main" id="{F4B24671-F513-49A2-8C72-DCCDB69986CB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026804"/>
            <a:ext cx="47625" cy="45344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2" name="Oval 78">
            <a:extLst>
              <a:ext uri="{FF2B5EF4-FFF2-40B4-BE49-F238E27FC236}">
                <a16:creationId xmlns:a16="http://schemas.microsoft.com/office/drawing/2014/main" id="{6EFA94B4-EDA9-4E05-8BAF-C9772C97DE86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332677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3" name="Oval 79">
            <a:extLst>
              <a:ext uri="{FF2B5EF4-FFF2-40B4-BE49-F238E27FC236}">
                <a16:creationId xmlns:a16="http://schemas.microsoft.com/office/drawing/2014/main" id="{64F8898D-D4A0-4C09-BDF5-8563E7FDFCE7}"/>
              </a:ext>
            </a:extLst>
          </xdr:cNvPr>
          <xdr:cNvSpPr>
            <a:spLocks noChangeArrowheads="1"/>
          </xdr:cNvSpPr>
        </xdr:nvSpPr>
        <xdr:spPr bwMode="auto">
          <a:xfrm>
            <a:off x="4605941" y="3612256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4" name="Oval 80">
            <a:extLst>
              <a:ext uri="{FF2B5EF4-FFF2-40B4-BE49-F238E27FC236}">
                <a16:creationId xmlns:a16="http://schemas.microsoft.com/office/drawing/2014/main" id="{AAAE5AFB-637A-440E-92F4-4BCF4DCC81CC}"/>
              </a:ext>
            </a:extLst>
          </xdr:cNvPr>
          <xdr:cNvSpPr>
            <a:spLocks noChangeArrowheads="1"/>
          </xdr:cNvSpPr>
        </xdr:nvSpPr>
        <xdr:spPr bwMode="auto">
          <a:xfrm>
            <a:off x="4596416" y="3859369"/>
            <a:ext cx="47625" cy="47625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0228574A-186C-4642-8603-AD162468F2A0}"/>
              </a:ext>
            </a:extLst>
          </xdr:cNvPr>
          <xdr:cNvCxnSpPr/>
        </xdr:nvCxnSpPr>
        <xdr:spPr bwMode="auto">
          <a:xfrm>
            <a:off x="5571588" y="2180688"/>
            <a:ext cx="0" cy="17548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8E1C4B2E-366E-48FE-A8F9-FBDDF722DF63}"/>
              </a:ext>
            </a:extLst>
          </xdr:cNvPr>
          <xdr:cNvCxnSpPr/>
        </xdr:nvCxnSpPr>
        <xdr:spPr bwMode="auto">
          <a:xfrm flipV="1">
            <a:off x="5504913" y="2314038"/>
            <a:ext cx="108398" cy="114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D09833F9-CA39-48B1-9D69-1ED4BCA3F051}"/>
              </a:ext>
            </a:extLst>
          </xdr:cNvPr>
          <xdr:cNvCxnSpPr/>
        </xdr:nvCxnSpPr>
        <xdr:spPr bwMode="auto">
          <a:xfrm flipV="1">
            <a:off x="5514438" y="2760640"/>
            <a:ext cx="108398" cy="8519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Connector 787">
            <a:extLst>
              <a:ext uri="{FF2B5EF4-FFF2-40B4-BE49-F238E27FC236}">
                <a16:creationId xmlns:a16="http://schemas.microsoft.com/office/drawing/2014/main" id="{3AFDC22C-B2A2-40DF-8B6D-47BCA494277A}"/>
              </a:ext>
            </a:extLst>
          </xdr:cNvPr>
          <xdr:cNvCxnSpPr/>
        </xdr:nvCxnSpPr>
        <xdr:spPr bwMode="auto">
          <a:xfrm flipV="1">
            <a:off x="5504913" y="3821269"/>
            <a:ext cx="108398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19A1150F-CB73-4090-82B8-BA8082352C7A}"/>
              </a:ext>
            </a:extLst>
          </xdr:cNvPr>
          <xdr:cNvCxnSpPr/>
        </xdr:nvCxnSpPr>
        <xdr:spPr bwMode="auto">
          <a:xfrm flipV="1">
            <a:off x="5028663" y="2475829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Connector 789">
            <a:extLst>
              <a:ext uri="{FF2B5EF4-FFF2-40B4-BE49-F238E27FC236}">
                <a16:creationId xmlns:a16="http://schemas.microsoft.com/office/drawing/2014/main" id="{921426B1-78E4-45F8-825C-D7487E4BCC3B}"/>
              </a:ext>
            </a:extLst>
          </xdr:cNvPr>
          <xdr:cNvCxnSpPr/>
        </xdr:nvCxnSpPr>
        <xdr:spPr bwMode="auto">
          <a:xfrm flipV="1">
            <a:off x="5019138" y="2693965"/>
            <a:ext cx="114300" cy="1804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Connector 790">
            <a:extLst>
              <a:ext uri="{FF2B5EF4-FFF2-40B4-BE49-F238E27FC236}">
                <a16:creationId xmlns:a16="http://schemas.microsoft.com/office/drawing/2014/main" id="{9CE9E1C5-94B9-4B24-8B79-EB001CBF4C0B}"/>
              </a:ext>
            </a:extLst>
          </xdr:cNvPr>
          <xdr:cNvCxnSpPr/>
        </xdr:nvCxnSpPr>
        <xdr:spPr bwMode="auto">
          <a:xfrm>
            <a:off x="7805402" y="2371188"/>
            <a:ext cx="0" cy="175394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Connector 791">
            <a:extLst>
              <a:ext uri="{FF2B5EF4-FFF2-40B4-BE49-F238E27FC236}">
                <a16:creationId xmlns:a16="http://schemas.microsoft.com/office/drawing/2014/main" id="{4F7504D4-5C03-4338-94D3-5940C04E4511}"/>
              </a:ext>
            </a:extLst>
          </xdr:cNvPr>
          <xdr:cNvCxnSpPr/>
        </xdr:nvCxnSpPr>
        <xdr:spPr bwMode="auto">
          <a:xfrm flipV="1">
            <a:off x="5918111" y="2199738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Connector 792">
            <a:extLst>
              <a:ext uri="{FF2B5EF4-FFF2-40B4-BE49-F238E27FC236}">
                <a16:creationId xmlns:a16="http://schemas.microsoft.com/office/drawing/2014/main" id="{3E22E5E7-FED9-4067-AA48-7E22E058FD29}"/>
              </a:ext>
            </a:extLst>
          </xdr:cNvPr>
          <xdr:cNvCxnSpPr/>
        </xdr:nvCxnSpPr>
        <xdr:spPr bwMode="auto">
          <a:xfrm>
            <a:off x="5975262" y="1996762"/>
            <a:ext cx="9524" cy="47906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Connector 793">
            <a:extLst>
              <a:ext uri="{FF2B5EF4-FFF2-40B4-BE49-F238E27FC236}">
                <a16:creationId xmlns:a16="http://schemas.microsoft.com/office/drawing/2014/main" id="{1118A181-9C88-4CD4-973F-6FA62DE01203}"/>
              </a:ext>
            </a:extLst>
          </xdr:cNvPr>
          <xdr:cNvCxnSpPr/>
        </xdr:nvCxnSpPr>
        <xdr:spPr bwMode="auto">
          <a:xfrm flipV="1">
            <a:off x="5908586" y="2314038"/>
            <a:ext cx="114300" cy="11416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Connector 794">
            <a:extLst>
              <a:ext uri="{FF2B5EF4-FFF2-40B4-BE49-F238E27FC236}">
                <a16:creationId xmlns:a16="http://schemas.microsoft.com/office/drawing/2014/main" id="{8F855790-04E7-4E78-84DA-47B96ABC4F6C}"/>
              </a:ext>
            </a:extLst>
          </xdr:cNvPr>
          <xdr:cNvCxnSpPr/>
        </xdr:nvCxnSpPr>
        <xdr:spPr bwMode="auto">
          <a:xfrm>
            <a:off x="4596416" y="2789215"/>
            <a:ext cx="100737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#REF!">
        <xdr:nvSpPr>
          <xdr:cNvPr id="796" name="TextBox 795">
            <a:extLst>
              <a:ext uri="{FF2B5EF4-FFF2-40B4-BE49-F238E27FC236}">
                <a16:creationId xmlns:a16="http://schemas.microsoft.com/office/drawing/2014/main" id="{609E2C52-5E3A-4718-8475-FA4654F5847F}"/>
              </a:ext>
            </a:extLst>
          </xdr:cNvPr>
          <xdr:cNvSpPr txBox="1"/>
        </xdr:nvSpPr>
        <xdr:spPr bwMode="auto">
          <a:xfrm rot="16200000">
            <a:off x="5196159" y="2503733"/>
            <a:ext cx="531791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>
            <a:noAutofit/>
          </a:bodyPr>
          <a:lstStyle/>
          <a:p>
            <a:fld id="{7C78DCDA-1B38-453B-BDCA-9B616889EE4F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​</a:t>
            </a:fld>
            <a:endParaRPr lang="en-US" sz="1100"/>
          </a:p>
        </xdr:txBody>
      </xdr:sp>
      <xdr:cxnSp macro="">
        <xdr:nvCxnSpPr>
          <xdr:cNvPr id="797" name="Straight Arrow Connector 796">
            <a:extLst>
              <a:ext uri="{FF2B5EF4-FFF2-40B4-BE49-F238E27FC236}">
                <a16:creationId xmlns:a16="http://schemas.microsoft.com/office/drawing/2014/main" id="{4788D1AC-34EB-4324-ADF1-FB0CCC8B5298}"/>
              </a:ext>
            </a:extLst>
          </xdr:cNvPr>
          <xdr:cNvCxnSpPr/>
        </xdr:nvCxnSpPr>
        <xdr:spPr bwMode="auto">
          <a:xfrm>
            <a:off x="6417033" y="2323562"/>
            <a:ext cx="898972" cy="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Arrow Connector 797">
            <a:extLst>
              <a:ext uri="{FF2B5EF4-FFF2-40B4-BE49-F238E27FC236}">
                <a16:creationId xmlns:a16="http://schemas.microsoft.com/office/drawing/2014/main" id="{13C9ED50-02D1-4EBB-B7E4-6A8D9C2531FA}"/>
              </a:ext>
            </a:extLst>
          </xdr:cNvPr>
          <xdr:cNvCxnSpPr/>
        </xdr:nvCxnSpPr>
        <xdr:spPr bwMode="auto">
          <a:xfrm flipH="1" flipV="1">
            <a:off x="6455133" y="4274848"/>
            <a:ext cx="937072" cy="9524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9" name="TextBox 798">
            <a:extLst>
              <a:ext uri="{FF2B5EF4-FFF2-40B4-BE49-F238E27FC236}">
                <a16:creationId xmlns:a16="http://schemas.microsoft.com/office/drawing/2014/main" id="{20DB39CE-19BA-450E-98BA-20D75503EBAD}"/>
              </a:ext>
            </a:extLst>
          </xdr:cNvPr>
          <xdr:cNvSpPr txBox="1"/>
        </xdr:nvSpPr>
        <xdr:spPr bwMode="auto">
          <a:xfrm>
            <a:off x="6896906" y="2053913"/>
            <a:ext cx="737047" cy="202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/>
              <a:t>Tf =</a:t>
            </a:r>
          </a:p>
        </xdr:txBody>
      </xdr:sp>
      <xdr:sp macro="" textlink="">
        <xdr:nvSpPr>
          <xdr:cNvPr id="800" name="TextBox 799">
            <a:extLst>
              <a:ext uri="{FF2B5EF4-FFF2-40B4-BE49-F238E27FC236}">
                <a16:creationId xmlns:a16="http://schemas.microsoft.com/office/drawing/2014/main" id="{2D2B8F31-BB8D-407B-864F-D00E85B3B5C8}"/>
              </a:ext>
            </a:extLst>
          </xdr:cNvPr>
          <xdr:cNvSpPr txBox="1"/>
        </xdr:nvSpPr>
        <xdr:spPr bwMode="auto">
          <a:xfrm rot="16391757">
            <a:off x="5759237" y="2021074"/>
            <a:ext cx="635344" cy="2826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100"/>
              <a:t>t=</a:t>
            </a:r>
          </a:p>
        </xdr:txBody>
      </xdr:sp>
      <xdr:cxnSp macro="">
        <xdr:nvCxnSpPr>
          <xdr:cNvPr id="801" name="Straight Connector 800">
            <a:extLst>
              <a:ext uri="{FF2B5EF4-FFF2-40B4-BE49-F238E27FC236}">
                <a16:creationId xmlns:a16="http://schemas.microsoft.com/office/drawing/2014/main" id="{5388C27C-4526-4786-8E13-A885CB12BDE8}"/>
              </a:ext>
            </a:extLst>
          </xdr:cNvPr>
          <xdr:cNvCxnSpPr/>
        </xdr:nvCxnSpPr>
        <xdr:spPr bwMode="auto">
          <a:xfrm>
            <a:off x="4786916" y="171463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Connector 117">
            <a:extLst>
              <a:ext uri="{FF2B5EF4-FFF2-40B4-BE49-F238E27FC236}">
                <a16:creationId xmlns:a16="http://schemas.microsoft.com/office/drawing/2014/main" id="{5524E415-9BDA-446C-9EFD-8D5299587B8A}"/>
              </a:ext>
            </a:extLst>
          </xdr:cNvPr>
          <xdr:cNvCxnSpPr>
            <a:cxnSpLocks noChangeShapeType="1"/>
            <a:stCxn id="770" idx="1"/>
          </xdr:cNvCxnSpPr>
        </xdr:nvCxnSpPr>
        <xdr:spPr bwMode="auto">
          <a:xfrm>
            <a:off x="4463066" y="2390238"/>
            <a:ext cx="0" cy="1808409"/>
          </a:xfrm>
          <a:prstGeom prst="line">
            <a:avLst/>
          </a:prstGeom>
          <a:noFill/>
          <a:ln w="9525" algn="ctr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04A1918E-C957-4E5B-983D-8F1911053430}"/>
              </a:ext>
            </a:extLst>
          </xdr:cNvPr>
          <xdr:cNvCxnSpPr/>
        </xdr:nvCxnSpPr>
        <xdr:spPr bwMode="auto">
          <a:xfrm flipV="1">
            <a:off x="7414877" y="4265322"/>
            <a:ext cx="1702694" cy="95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Connector 803">
            <a:extLst>
              <a:ext uri="{FF2B5EF4-FFF2-40B4-BE49-F238E27FC236}">
                <a16:creationId xmlns:a16="http://schemas.microsoft.com/office/drawing/2014/main" id="{565A207B-272D-4A76-B69C-31AB29712776}"/>
              </a:ext>
            </a:extLst>
          </xdr:cNvPr>
          <xdr:cNvCxnSpPr/>
        </xdr:nvCxnSpPr>
        <xdr:spPr bwMode="auto">
          <a:xfrm flipV="1">
            <a:off x="7373155" y="2304513"/>
            <a:ext cx="1696791" cy="95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" name="Straight Connector 804">
            <a:extLst>
              <a:ext uri="{FF2B5EF4-FFF2-40B4-BE49-F238E27FC236}">
                <a16:creationId xmlns:a16="http://schemas.microsoft.com/office/drawing/2014/main" id="{D24BFBCA-773D-4181-8BF1-0E67127A8047}"/>
              </a:ext>
            </a:extLst>
          </xdr:cNvPr>
          <xdr:cNvCxnSpPr/>
        </xdr:nvCxnSpPr>
        <xdr:spPr bwMode="auto">
          <a:xfrm>
            <a:off x="8965171" y="2256888"/>
            <a:ext cx="9525" cy="20819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Straight Connector 805">
            <a:extLst>
              <a:ext uri="{FF2B5EF4-FFF2-40B4-BE49-F238E27FC236}">
                <a16:creationId xmlns:a16="http://schemas.microsoft.com/office/drawing/2014/main" id="{DA0372E5-8847-4EDD-A156-A1D0234F24FD}"/>
              </a:ext>
            </a:extLst>
          </xdr:cNvPr>
          <xdr:cNvCxnSpPr/>
        </xdr:nvCxnSpPr>
        <xdr:spPr bwMode="auto">
          <a:xfrm flipV="1">
            <a:off x="8917546" y="2247363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Connector 806">
            <a:extLst>
              <a:ext uri="{FF2B5EF4-FFF2-40B4-BE49-F238E27FC236}">
                <a16:creationId xmlns:a16="http://schemas.microsoft.com/office/drawing/2014/main" id="{5B92B54B-37DF-494C-AD5B-1BF9307863AB}"/>
              </a:ext>
            </a:extLst>
          </xdr:cNvPr>
          <xdr:cNvCxnSpPr/>
        </xdr:nvCxnSpPr>
        <xdr:spPr bwMode="auto">
          <a:xfrm flipV="1">
            <a:off x="8917546" y="4208172"/>
            <a:ext cx="114300" cy="11161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8" name="TextBox 807">
            <a:extLst>
              <a:ext uri="{FF2B5EF4-FFF2-40B4-BE49-F238E27FC236}">
                <a16:creationId xmlns:a16="http://schemas.microsoft.com/office/drawing/2014/main" id="{3CA74646-0D15-4F51-9A01-B289176B0CAC}"/>
              </a:ext>
            </a:extLst>
          </xdr:cNvPr>
          <xdr:cNvSpPr txBox="1"/>
        </xdr:nvSpPr>
        <xdr:spPr bwMode="auto">
          <a:xfrm>
            <a:off x="8561499" y="3291223"/>
            <a:ext cx="394147" cy="4258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r>
              <a:rPr lang="en-US" sz="1100"/>
              <a:t>d=</a:t>
            </a:r>
          </a:p>
        </xdr:txBody>
      </xdr:sp>
      <xdr:sp macro="" textlink="$A$28">
        <xdr:nvSpPr>
          <xdr:cNvPr id="809" name="TextBox 808">
            <a:extLst>
              <a:ext uri="{FF2B5EF4-FFF2-40B4-BE49-F238E27FC236}">
                <a16:creationId xmlns:a16="http://schemas.microsoft.com/office/drawing/2014/main" id="{B9611E9E-0DF6-48CB-AB46-383224797140}"/>
              </a:ext>
            </a:extLst>
          </xdr:cNvPr>
          <xdr:cNvSpPr txBox="1"/>
        </xdr:nvSpPr>
        <xdr:spPr bwMode="auto">
          <a:xfrm>
            <a:off x="6175286" y="3736081"/>
            <a:ext cx="1458666" cy="3699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EBC3CC19-C9B9-4FFC-8899-35D16438548E}" type="TxLink">
              <a:rPr lang="en-US" sz="1000" b="1" i="0" u="none" strike="noStrike">
                <a:solidFill>
                  <a:sysClr val="windowText" lastClr="000000"/>
                </a:solidFill>
                <a:latin typeface="Arial"/>
                <a:cs typeface="Arial"/>
              </a:rPr>
              <a:pPr/>
              <a:t>W410x39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$C$18">
        <xdr:nvSpPr>
          <xdr:cNvPr id="810" name="TextBox 809">
            <a:extLst>
              <a:ext uri="{FF2B5EF4-FFF2-40B4-BE49-F238E27FC236}">
                <a16:creationId xmlns:a16="http://schemas.microsoft.com/office/drawing/2014/main" id="{F376186B-ADD8-4396-913B-1F445F4D4EF5}"/>
              </a:ext>
            </a:extLst>
          </xdr:cNvPr>
          <xdr:cNvSpPr txBox="1"/>
        </xdr:nvSpPr>
        <xdr:spPr bwMode="auto">
          <a:xfrm>
            <a:off x="7401730" y="2044387"/>
            <a:ext cx="978794" cy="2410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E49D4E87-D055-4839-9E64-82FB254A70F5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304 kN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11" name="TextBox 810">
            <a:extLst>
              <a:ext uri="{FF2B5EF4-FFF2-40B4-BE49-F238E27FC236}">
                <a16:creationId xmlns:a16="http://schemas.microsoft.com/office/drawing/2014/main" id="{3BE0A5A8-F90D-4EFA-87E5-DCE0FBB802A4}"/>
              </a:ext>
            </a:extLst>
          </xdr:cNvPr>
          <xdr:cNvSpPr txBox="1"/>
        </xdr:nvSpPr>
        <xdr:spPr bwMode="auto">
          <a:xfrm>
            <a:off x="6954056" y="4255798"/>
            <a:ext cx="679896" cy="2544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 u="none"/>
              <a:t>Cf = </a:t>
            </a:r>
          </a:p>
        </xdr:txBody>
      </xdr:sp>
      <xdr:sp macro="" textlink="$C$18">
        <xdr:nvSpPr>
          <xdr:cNvPr id="812" name="TextBox 811">
            <a:extLst>
              <a:ext uri="{FF2B5EF4-FFF2-40B4-BE49-F238E27FC236}">
                <a16:creationId xmlns:a16="http://schemas.microsoft.com/office/drawing/2014/main" id="{ABFC184B-4937-45F0-AB99-5204243921B0}"/>
              </a:ext>
            </a:extLst>
          </xdr:cNvPr>
          <xdr:cNvSpPr txBox="1"/>
        </xdr:nvSpPr>
        <xdr:spPr bwMode="auto">
          <a:xfrm>
            <a:off x="7510127" y="4265322"/>
            <a:ext cx="1169294" cy="2747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D24A63D5-C7AB-4E4F-9151-B9DD66DF4E39}" type="TxLink">
              <a:rPr lang="en-US" sz="1400" b="1" i="0" u="none" strike="noStrike">
                <a:solidFill>
                  <a:srgbClr val="1F497D"/>
                </a:solidFill>
                <a:latin typeface="Calibri"/>
                <a:cs typeface="Calibri"/>
              </a:rPr>
              <a:pPr/>
              <a:t>304 kN</a:t>
            </a:fld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13" name="Arc 812">
            <a:extLst>
              <a:ext uri="{FF2B5EF4-FFF2-40B4-BE49-F238E27FC236}">
                <a16:creationId xmlns:a16="http://schemas.microsoft.com/office/drawing/2014/main" id="{4EEE1BCA-46BF-46E7-BA77-2AE7A28B5384}"/>
              </a:ext>
            </a:extLst>
          </xdr:cNvPr>
          <xdr:cNvSpPr/>
        </xdr:nvSpPr>
        <xdr:spPr bwMode="auto">
          <a:xfrm>
            <a:off x="7011205" y="2485354"/>
            <a:ext cx="1245494" cy="1601676"/>
          </a:xfrm>
          <a:prstGeom prst="arc">
            <a:avLst>
              <a:gd name="adj1" fmla="val 16200000"/>
              <a:gd name="adj2" fmla="val 8100000"/>
            </a:avLst>
          </a:prstGeom>
          <a:solidFill>
            <a:srgbClr val="FFFFFF"/>
          </a:solidFill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fr-CA"/>
          </a:p>
        </xdr:txBody>
      </xdr:sp>
      <xdr:sp macro="" textlink="$C$16">
        <xdr:nvSpPr>
          <xdr:cNvPr id="814" name="TextBox 813">
            <a:extLst>
              <a:ext uri="{FF2B5EF4-FFF2-40B4-BE49-F238E27FC236}">
                <a16:creationId xmlns:a16="http://schemas.microsoft.com/office/drawing/2014/main" id="{1BA9E7C3-0D44-4739-8AAE-F56628CC4CD9}"/>
              </a:ext>
            </a:extLst>
          </xdr:cNvPr>
          <xdr:cNvSpPr txBox="1"/>
        </xdr:nvSpPr>
        <xdr:spPr bwMode="auto">
          <a:xfrm>
            <a:off x="7414876" y="3380302"/>
            <a:ext cx="851348" cy="3272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863CC403-BD0E-405E-A32C-2F59B200A1B6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125 kNm</a:t>
            </a:fld>
            <a:endParaRPr lang="en-US" sz="1100"/>
          </a:p>
        </xdr:txBody>
      </xdr:sp>
      <xdr:sp macro="" textlink="">
        <xdr:nvSpPr>
          <xdr:cNvPr id="815" name="TextBox 814">
            <a:extLst>
              <a:ext uri="{FF2B5EF4-FFF2-40B4-BE49-F238E27FC236}">
                <a16:creationId xmlns:a16="http://schemas.microsoft.com/office/drawing/2014/main" id="{E2046CFF-CEBB-4906-B598-3482F9AB0414}"/>
              </a:ext>
            </a:extLst>
          </xdr:cNvPr>
          <xdr:cNvSpPr txBox="1"/>
        </xdr:nvSpPr>
        <xdr:spPr bwMode="auto">
          <a:xfrm>
            <a:off x="6801655" y="3361252"/>
            <a:ext cx="756096" cy="3557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fr-CA" sz="1400" b="1" i="0" u="none" strike="noStrike">
                <a:solidFill>
                  <a:srgbClr val="FF0000"/>
                </a:solidFill>
                <a:latin typeface="+mn-lt"/>
                <a:ea typeface="+mn-ea"/>
                <a:cs typeface="+mn-cs"/>
              </a:rPr>
              <a:t>Mf =  </a:t>
            </a:r>
            <a:endParaRPr lang="en-US" sz="1400" b="1">
              <a:solidFill>
                <a:srgbClr val="FF0000"/>
              </a:solidFill>
            </a:endParaRPr>
          </a:p>
        </xdr:txBody>
      </xdr:sp>
      <xdr:sp macro="" textlink="$C$17">
        <xdr:nvSpPr>
          <xdr:cNvPr id="816" name="TextBox 815">
            <a:extLst>
              <a:ext uri="{FF2B5EF4-FFF2-40B4-BE49-F238E27FC236}">
                <a16:creationId xmlns:a16="http://schemas.microsoft.com/office/drawing/2014/main" id="{84C048E1-AC1D-42D6-A472-62CD13901455}"/>
              </a:ext>
            </a:extLst>
          </xdr:cNvPr>
          <xdr:cNvSpPr txBox="1"/>
        </xdr:nvSpPr>
        <xdr:spPr bwMode="auto">
          <a:xfrm rot="16200000">
            <a:off x="4278991" y="4506660"/>
            <a:ext cx="913051" cy="319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0AB5BD67-7788-43F3-A743-069FEC9F8E1F}" type="TxLink">
              <a:rPr lang="en-US" sz="1400" b="1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165 kN</a:t>
            </a:fld>
            <a:endParaRPr lang="en-US" sz="1100"/>
          </a:p>
        </xdr:txBody>
      </xdr:sp>
      <xdr:sp macro="" textlink="$C$59">
        <xdr:nvSpPr>
          <xdr:cNvPr id="817" name="TextBox 816">
            <a:extLst>
              <a:ext uri="{FF2B5EF4-FFF2-40B4-BE49-F238E27FC236}">
                <a16:creationId xmlns:a16="http://schemas.microsoft.com/office/drawing/2014/main" id="{0D7365CE-CB98-48D8-9ABA-028FF57FD78C}"/>
              </a:ext>
            </a:extLst>
          </xdr:cNvPr>
          <xdr:cNvSpPr txBox="1"/>
        </xdr:nvSpPr>
        <xdr:spPr bwMode="auto">
          <a:xfrm rot="16200000">
            <a:off x="5553919" y="3544004"/>
            <a:ext cx="367999" cy="2501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321601A3-A63F-4A02-8164-16AB1A9A5E54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3</a:t>
            </a:fld>
            <a:endParaRPr lang="en-US" sz="1100"/>
          </a:p>
        </xdr:txBody>
      </xdr:sp>
      <xdr:sp macro="" textlink="">
        <xdr:nvSpPr>
          <xdr:cNvPr id="818" name="TextBox 817">
            <a:extLst>
              <a:ext uri="{FF2B5EF4-FFF2-40B4-BE49-F238E27FC236}">
                <a16:creationId xmlns:a16="http://schemas.microsoft.com/office/drawing/2014/main" id="{054A1593-3EE2-45FC-A77B-8AEB246DD872}"/>
              </a:ext>
            </a:extLst>
          </xdr:cNvPr>
          <xdr:cNvSpPr txBox="1"/>
        </xdr:nvSpPr>
        <xdr:spPr bwMode="auto">
          <a:xfrm rot="16200000">
            <a:off x="5437481" y="3281992"/>
            <a:ext cx="530584" cy="24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r>
              <a:rPr lang="en-US" sz="11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@</a:t>
            </a:r>
            <a:r>
              <a:rPr lang="el-GR"/>
              <a:t> </a:t>
            </a:r>
            <a:endParaRPr lang="en-US" sz="1100"/>
          </a:p>
        </xdr:txBody>
      </xdr:sp>
      <xdr:sp macro="" textlink="$C$47">
        <xdr:nvSpPr>
          <xdr:cNvPr id="819" name="TextBox 818">
            <a:extLst>
              <a:ext uri="{FF2B5EF4-FFF2-40B4-BE49-F238E27FC236}">
                <a16:creationId xmlns:a16="http://schemas.microsoft.com/office/drawing/2014/main" id="{03AF7707-0B00-43D2-B472-A61C9B80437F}"/>
              </a:ext>
            </a:extLst>
          </xdr:cNvPr>
          <xdr:cNvSpPr txBox="1"/>
        </xdr:nvSpPr>
        <xdr:spPr bwMode="auto">
          <a:xfrm rot="16200000">
            <a:off x="5440296" y="3062380"/>
            <a:ext cx="563049" cy="2442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pPr>
              <a:lnSpc>
                <a:spcPts val="1200"/>
              </a:lnSpc>
            </a:pPr>
            <a:fld id="{4ABA6222-A547-4E39-946C-0E254FA65E9C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>
                <a:lnSpc>
                  <a:spcPts val="1200"/>
                </a:lnSpc>
              </a:pPr>
              <a:t>76</a:t>
            </a:fld>
            <a:endParaRPr lang="en-US" sz="1100"/>
          </a:p>
        </xdr:txBody>
      </xdr:sp>
      <xdr:cxnSp macro="">
        <xdr:nvCxnSpPr>
          <xdr:cNvPr id="820" name="Straight Connector 819">
            <a:extLst>
              <a:ext uri="{FF2B5EF4-FFF2-40B4-BE49-F238E27FC236}">
                <a16:creationId xmlns:a16="http://schemas.microsoft.com/office/drawing/2014/main" id="{850D7452-7747-4292-A5D3-7DB568C10FB4}"/>
              </a:ext>
            </a:extLst>
          </xdr:cNvPr>
          <xdr:cNvCxnSpPr/>
        </xdr:nvCxnSpPr>
        <xdr:spPr bwMode="auto">
          <a:xfrm>
            <a:off x="4463066" y="1695584"/>
            <a:ext cx="0" cy="23342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1AC24903-56E3-4CEE-A3F8-F46D8E297416}"/>
              </a:ext>
            </a:extLst>
          </xdr:cNvPr>
          <xdr:cNvCxnSpPr/>
        </xdr:nvCxnSpPr>
        <xdr:spPr bwMode="auto">
          <a:xfrm>
            <a:off x="4335619" y="1902451"/>
            <a:ext cx="61322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92D6876D-CE7E-4AC9-A05F-6419F0D1A252}"/>
              </a:ext>
            </a:extLst>
          </xdr:cNvPr>
          <xdr:cNvCxnSpPr/>
        </xdr:nvCxnSpPr>
        <xdr:spPr bwMode="auto">
          <a:xfrm flipV="1">
            <a:off x="4415441" y="1845301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Connector 822">
            <a:extLst>
              <a:ext uri="{FF2B5EF4-FFF2-40B4-BE49-F238E27FC236}">
                <a16:creationId xmlns:a16="http://schemas.microsoft.com/office/drawing/2014/main" id="{E1BD23B7-6FE7-4983-BDBA-8B277534DA94}"/>
              </a:ext>
            </a:extLst>
          </xdr:cNvPr>
          <xdr:cNvCxnSpPr/>
        </xdr:nvCxnSpPr>
        <xdr:spPr bwMode="auto">
          <a:xfrm flipV="1">
            <a:off x="4577366" y="1845301"/>
            <a:ext cx="114300" cy="11336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823">
            <a:extLst>
              <a:ext uri="{FF2B5EF4-FFF2-40B4-BE49-F238E27FC236}">
                <a16:creationId xmlns:a16="http://schemas.microsoft.com/office/drawing/2014/main" id="{84C9D97F-A5BD-45B1-B7B6-4C462AADD710}"/>
              </a:ext>
            </a:extLst>
          </xdr:cNvPr>
          <xdr:cNvCxnSpPr/>
        </xdr:nvCxnSpPr>
        <xdr:spPr bwMode="auto">
          <a:xfrm flipV="1">
            <a:off x="4729766" y="1835776"/>
            <a:ext cx="114300" cy="1143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5" name="TextBox 824">
            <a:extLst>
              <a:ext uri="{FF2B5EF4-FFF2-40B4-BE49-F238E27FC236}">
                <a16:creationId xmlns:a16="http://schemas.microsoft.com/office/drawing/2014/main" id="{7E984196-FCA5-4492-B8EA-1F97E54550B5}"/>
              </a:ext>
            </a:extLst>
          </xdr:cNvPr>
          <xdr:cNvSpPr txBox="1"/>
        </xdr:nvSpPr>
        <xdr:spPr>
          <a:xfrm rot="16200000">
            <a:off x="5200650" y="2475424"/>
            <a:ext cx="422790" cy="2143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>
                <a:solidFill>
                  <a:srgbClr val="FF0000"/>
                </a:solidFill>
              </a:rPr>
              <a:t>p1</a:t>
            </a:r>
          </a:p>
        </xdr:txBody>
      </xdr:sp>
      <xdr:sp macro="" textlink="$C$37">
        <xdr:nvSpPr>
          <xdr:cNvPr id="826" name="TextBox 825">
            <a:extLst>
              <a:ext uri="{FF2B5EF4-FFF2-40B4-BE49-F238E27FC236}">
                <a16:creationId xmlns:a16="http://schemas.microsoft.com/office/drawing/2014/main" id="{21A3AEF4-AC30-477B-A5FF-72EFD5D485FA}"/>
              </a:ext>
            </a:extLst>
          </xdr:cNvPr>
          <xdr:cNvSpPr txBox="1"/>
        </xdr:nvSpPr>
        <xdr:spPr bwMode="auto">
          <a:xfrm>
            <a:off x="8580549" y="2646340"/>
            <a:ext cx="394147" cy="867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vert270" wrap="square" rtlCol="0" anchor="t"/>
          <a:lstStyle/>
          <a:p>
            <a:fld id="{A3C7A087-93AE-4A44-B67F-FEA95F7A68C0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412 mm</a:t>
            </a:fld>
            <a:endParaRPr lang="en-US" sz="1100"/>
          </a:p>
        </xdr:txBody>
      </xdr:sp>
      <xdr:cxnSp macro="">
        <xdr:nvCxnSpPr>
          <xdr:cNvPr id="827" name="Straight Arrow Connector 517">
            <a:extLst>
              <a:ext uri="{FF2B5EF4-FFF2-40B4-BE49-F238E27FC236}">
                <a16:creationId xmlns:a16="http://schemas.microsoft.com/office/drawing/2014/main" id="{E7900FF6-57A4-4DA9-99FD-2F2B035E0107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383244" y="1714634"/>
            <a:ext cx="673994" cy="198334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28" name="TextBox 827">
            <a:extLst>
              <a:ext uri="{FF2B5EF4-FFF2-40B4-BE49-F238E27FC236}">
                <a16:creationId xmlns:a16="http://schemas.microsoft.com/office/drawing/2014/main" id="{1A11D488-6D66-4BA4-A216-C67C67404B8B}"/>
              </a:ext>
            </a:extLst>
          </xdr:cNvPr>
          <xdr:cNvSpPr txBox="1"/>
        </xdr:nvSpPr>
        <xdr:spPr bwMode="auto">
          <a:xfrm>
            <a:off x="4929792" y="4303423"/>
            <a:ext cx="988319" cy="3509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r>
              <a:rPr lang="en-US" sz="1400" b="1" u="none"/>
              <a:t>2 rows of</a:t>
            </a:r>
          </a:p>
        </xdr:txBody>
      </xdr:sp>
      <xdr:sp macro="" textlink="O91">
        <xdr:nvSpPr>
          <xdr:cNvPr id="829" name="TextBox 828">
            <a:extLst>
              <a:ext uri="{FF2B5EF4-FFF2-40B4-BE49-F238E27FC236}">
                <a16:creationId xmlns:a16="http://schemas.microsoft.com/office/drawing/2014/main" id="{4F5F0A9F-B2D4-4ABB-B082-891A3ABD8EC6}"/>
              </a:ext>
            </a:extLst>
          </xdr:cNvPr>
          <xdr:cNvSpPr txBox="1"/>
        </xdr:nvSpPr>
        <xdr:spPr bwMode="auto">
          <a:xfrm>
            <a:off x="5794287" y="4312948"/>
            <a:ext cx="984696" cy="2937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182880" rtlCol="0" anchor="t"/>
          <a:lstStyle/>
          <a:p>
            <a:fld id="{9DD34A25-2F71-47D9-9896-E8EBAE7AA110}" type="TxLink">
              <a:rPr lang="en-US" sz="1400" b="1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en-US" sz="1400" b="1" u="none"/>
          </a:p>
        </xdr:txBody>
      </xdr:sp>
      <xdr:sp macro="" textlink="$C$44">
        <xdr:nvSpPr>
          <xdr:cNvPr id="830" name="TextBox 829">
            <a:extLst>
              <a:ext uri="{FF2B5EF4-FFF2-40B4-BE49-F238E27FC236}">
                <a16:creationId xmlns:a16="http://schemas.microsoft.com/office/drawing/2014/main" id="{8E7DCCCF-D6F0-43FD-B3A0-22FCE28D827D}"/>
              </a:ext>
            </a:extLst>
          </xdr:cNvPr>
          <xdr:cNvSpPr txBox="1"/>
        </xdr:nvSpPr>
        <xdr:spPr>
          <a:xfrm rot="16200000">
            <a:off x="5450113" y="2492665"/>
            <a:ext cx="422790" cy="1988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19EE89D3-E908-4DCA-BCB9-B230D49600F3}" type="TxLink">
              <a:rPr lang="en-US" sz="1100" b="0" i="0" u="none" strike="noStrike">
                <a:solidFill>
                  <a:srgbClr val="FF0000"/>
                </a:solidFill>
                <a:latin typeface="Calibri"/>
                <a:cs typeface="Calibri"/>
              </a:rPr>
              <a:pPr/>
              <a:t>76</a:t>
            </a:fld>
            <a:endParaRPr lang="fr-CA" sz="1100">
              <a:solidFill>
                <a:srgbClr val="FF0000"/>
              </a:solidFill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E8F79DF1-FAA0-4472-B753-11777E2E177A}"/>
              </a:ext>
            </a:extLst>
          </xdr:cNvPr>
          <xdr:cNvSpPr/>
        </xdr:nvSpPr>
        <xdr:spPr bwMode="auto">
          <a:xfrm>
            <a:off x="4644041" y="414149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EE149867-4402-411F-812C-C0B014D3410E}"/>
              </a:ext>
            </a:extLst>
          </xdr:cNvPr>
          <xdr:cNvSpPr/>
        </xdr:nvSpPr>
        <xdr:spPr bwMode="auto">
          <a:xfrm>
            <a:off x="5133438" y="416054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23E97DDA-BCCB-4000-A9DB-804BDAD99F7B}"/>
              </a:ext>
            </a:extLst>
          </xdr:cNvPr>
          <xdr:cNvSpPr/>
        </xdr:nvSpPr>
        <xdr:spPr bwMode="auto">
          <a:xfrm>
            <a:off x="5613311" y="4160547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2849EB4B-7BE1-40DC-92C9-7DBA1A8C8058}"/>
              </a:ext>
            </a:extLst>
          </xdr:cNvPr>
          <xdr:cNvSpPr/>
        </xdr:nvSpPr>
        <xdr:spPr bwMode="auto">
          <a:xfrm>
            <a:off x="6146711" y="4151022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91C4D8D2-27D3-4A3C-9CE8-BD0F5366543C}"/>
              </a:ext>
            </a:extLst>
          </xdr:cNvPr>
          <xdr:cNvSpPr/>
        </xdr:nvSpPr>
        <xdr:spPr bwMode="auto">
          <a:xfrm>
            <a:off x="4624991" y="2247363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505738A4-537F-496C-9A74-821A0CE14786}"/>
              </a:ext>
            </a:extLst>
          </xdr:cNvPr>
          <xdr:cNvSpPr/>
        </xdr:nvSpPr>
        <xdr:spPr bwMode="auto">
          <a:xfrm>
            <a:off x="5123913" y="2256888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3C97AC37-2F90-4F45-90CF-A42516F750DB}"/>
              </a:ext>
            </a:extLst>
          </xdr:cNvPr>
          <xdr:cNvSpPr/>
        </xdr:nvSpPr>
        <xdr:spPr bwMode="auto">
          <a:xfrm>
            <a:off x="5622836" y="2256888"/>
            <a:ext cx="45719" cy="1524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DB586338-6AF7-427C-B2FB-BCAC8A42CC78}"/>
              </a:ext>
            </a:extLst>
          </xdr:cNvPr>
          <xdr:cNvSpPr/>
        </xdr:nvSpPr>
        <xdr:spPr bwMode="auto">
          <a:xfrm>
            <a:off x="6099086" y="2275938"/>
            <a:ext cx="45719" cy="152266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fr-CA" sz="1100"/>
          </a:p>
        </xdr:txBody>
      </xdr:sp>
      <xdr:cxnSp macro="">
        <xdr:nvCxnSpPr>
          <xdr:cNvPr id="839" name="Straight Connector 466">
            <a:extLst>
              <a:ext uri="{FF2B5EF4-FFF2-40B4-BE49-F238E27FC236}">
                <a16:creationId xmlns:a16="http://schemas.microsoft.com/office/drawing/2014/main" id="{69A1729D-BAD5-430A-B38C-849F39798D2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047713" y="1705109"/>
            <a:ext cx="956123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40" name="Straight Connector 839">
            <a:extLst>
              <a:ext uri="{FF2B5EF4-FFF2-40B4-BE49-F238E27FC236}">
                <a16:creationId xmlns:a16="http://schemas.microsoft.com/office/drawing/2014/main" id="{6313566E-19F6-4B2A-BFDC-1A373C7E22E6}"/>
              </a:ext>
            </a:extLst>
          </xdr:cNvPr>
          <xdr:cNvCxnSpPr/>
        </xdr:nvCxnSpPr>
        <xdr:spPr bwMode="auto">
          <a:xfrm flipV="1">
            <a:off x="5699036" y="1722341"/>
            <a:ext cx="152400" cy="1610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41" name="TextBox 840">
            <a:extLst>
              <a:ext uri="{FF2B5EF4-FFF2-40B4-BE49-F238E27FC236}">
                <a16:creationId xmlns:a16="http://schemas.microsoft.com/office/drawing/2014/main" id="{9B96732F-0359-4042-8898-0599FDEC8FD3}"/>
              </a:ext>
            </a:extLst>
          </xdr:cNvPr>
          <xdr:cNvSpPr txBox="1"/>
        </xdr:nvSpPr>
        <xdr:spPr>
          <a:xfrm>
            <a:off x="5727612" y="2798740"/>
            <a:ext cx="765621" cy="2566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>
                <a:solidFill>
                  <a:sysClr val="windowText" lastClr="000000"/>
                </a:solidFill>
              </a:rPr>
              <a:t>Bolt Type</a:t>
            </a:r>
          </a:p>
        </xdr:txBody>
      </xdr:sp>
      <xdr:sp macro="" textlink="$A$53">
        <xdr:nvSpPr>
          <xdr:cNvPr id="842" name="TextBox 841">
            <a:extLst>
              <a:ext uri="{FF2B5EF4-FFF2-40B4-BE49-F238E27FC236}">
                <a16:creationId xmlns:a16="http://schemas.microsoft.com/office/drawing/2014/main" id="{01D8D20B-9AFD-44A0-B5CB-FCAE5F7D23DC}"/>
              </a:ext>
            </a:extLst>
          </xdr:cNvPr>
          <xdr:cNvSpPr txBox="1"/>
        </xdr:nvSpPr>
        <xdr:spPr>
          <a:xfrm>
            <a:off x="6740884" y="2779690"/>
            <a:ext cx="759718" cy="2566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89ABE28D-CD4F-475F-B93F-E3976069C6A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3/4A325N</a:t>
            </a:fld>
            <a:endParaRPr lang="fr-CA" sz="1100" b="1">
              <a:solidFill>
                <a:sysClr val="windowText" lastClr="000000"/>
              </a:solidFill>
            </a:endParaRPr>
          </a:p>
        </xdr:txBody>
      </xdr:sp>
      <xdr:sp macro="" textlink="$A$82">
        <xdr:nvSpPr>
          <xdr:cNvPr id="843" name="TextBox 842">
            <a:extLst>
              <a:ext uri="{FF2B5EF4-FFF2-40B4-BE49-F238E27FC236}">
                <a16:creationId xmlns:a16="http://schemas.microsoft.com/office/drawing/2014/main" id="{5EBE86D0-E383-4109-9AA8-EFA665E2D94F}"/>
              </a:ext>
            </a:extLst>
          </xdr:cNvPr>
          <xdr:cNvSpPr txBox="1"/>
        </xdr:nvSpPr>
        <xdr:spPr>
          <a:xfrm>
            <a:off x="6944531" y="6946274"/>
            <a:ext cx="765621" cy="253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9B60A102-1080-4732-B7C0-CD7877869CC9}" type="TxLink">
              <a:rPr lang="en-US" sz="10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3/4A325N</a:t>
            </a:fld>
            <a:endParaRPr lang="fr-CA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44" name="TextBox 843">
            <a:extLst>
              <a:ext uri="{FF2B5EF4-FFF2-40B4-BE49-F238E27FC236}">
                <a16:creationId xmlns:a16="http://schemas.microsoft.com/office/drawing/2014/main" id="{DEA14241-DF0E-4B88-B692-5416F3F0AA74}"/>
              </a:ext>
            </a:extLst>
          </xdr:cNvPr>
          <xdr:cNvSpPr txBox="1"/>
        </xdr:nvSpPr>
        <xdr:spPr>
          <a:xfrm>
            <a:off x="6197958" y="6962641"/>
            <a:ext cx="765621" cy="2562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CA" sz="1100" b="1">
                <a:solidFill>
                  <a:sysClr val="windowText" lastClr="000000"/>
                </a:solidFill>
              </a:rPr>
              <a:t>Bolt Type</a:t>
            </a:r>
          </a:p>
        </xdr:txBody>
      </xdr:sp>
      <xdr:sp macro="" textlink="$C$87">
        <xdr:nvSpPr>
          <xdr:cNvPr id="845" name="TextBox 844">
            <a:extLst>
              <a:ext uri="{FF2B5EF4-FFF2-40B4-BE49-F238E27FC236}">
                <a16:creationId xmlns:a16="http://schemas.microsoft.com/office/drawing/2014/main" id="{48FAC616-AE4E-4BF6-A969-B7150284C6DB}"/>
              </a:ext>
            </a:extLst>
          </xdr:cNvPr>
          <xdr:cNvSpPr txBox="1"/>
        </xdr:nvSpPr>
        <xdr:spPr bwMode="auto">
          <a:xfrm>
            <a:off x="5708561" y="6927224"/>
            <a:ext cx="409576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44CDB28B-691E-4A52-BE63-9E23C56FEDCD}" type="TxLink">
              <a:rPr lang="en-US" sz="1600" b="1" i="0" u="none" strike="noStrike">
                <a:solidFill>
                  <a:srgbClr val="FF0000"/>
                </a:solidFill>
                <a:latin typeface="Arial"/>
                <a:cs typeface="Arial"/>
              </a:rPr>
              <a:t>4</a:t>
            </a:fld>
            <a:endParaRPr lang="en-US" sz="1100"/>
          </a:p>
        </xdr:txBody>
      </xdr:sp>
      <xdr:sp macro="" textlink="$C$87">
        <xdr:nvSpPr>
          <xdr:cNvPr id="846" name="TextBox 845">
            <a:extLst>
              <a:ext uri="{FF2B5EF4-FFF2-40B4-BE49-F238E27FC236}">
                <a16:creationId xmlns:a16="http://schemas.microsoft.com/office/drawing/2014/main" id="{22F91777-E2B9-4DC4-BA1E-4EBA4DC44B66}"/>
              </a:ext>
            </a:extLst>
          </xdr:cNvPr>
          <xdr:cNvSpPr txBox="1"/>
        </xdr:nvSpPr>
        <xdr:spPr bwMode="auto">
          <a:xfrm>
            <a:off x="7948277" y="5989489"/>
            <a:ext cx="575122" cy="331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sz="1100"/>
          </a:p>
        </xdr:txBody>
      </xdr:sp>
      <xdr:sp macro="" textlink="">
        <xdr:nvSpPr>
          <xdr:cNvPr id="847" name="TextBox 846">
            <a:extLst>
              <a:ext uri="{FF2B5EF4-FFF2-40B4-BE49-F238E27FC236}">
                <a16:creationId xmlns:a16="http://schemas.microsoft.com/office/drawing/2014/main" id="{D70CF8E8-C90D-4F22-9270-6E8ADDA43268}"/>
              </a:ext>
            </a:extLst>
          </xdr:cNvPr>
          <xdr:cNvSpPr txBox="1"/>
        </xdr:nvSpPr>
        <xdr:spPr bwMode="auto">
          <a:xfrm>
            <a:off x="5304889" y="6889124"/>
            <a:ext cx="517974" cy="3264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600" b="1">
                <a:solidFill>
                  <a:srgbClr val="FF0000"/>
                </a:solidFill>
              </a:rPr>
              <a:t>n=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9"/>
  <sheetViews>
    <sheetView zoomScale="71" zoomScaleNormal="71" workbookViewId="0">
      <selection activeCell="AD18" sqref="AD18"/>
    </sheetView>
  </sheetViews>
  <sheetFormatPr defaultRowHeight="12.75" x14ac:dyDescent="0.2"/>
  <cols>
    <col min="1" max="2" width="9.140625" customWidth="1"/>
    <col min="3" max="3" width="11.42578125" bestFit="1" customWidth="1"/>
  </cols>
  <sheetData>
    <row r="1" spans="1:16" ht="15.75" x14ac:dyDescent="0.2">
      <c r="A1" s="22" t="s">
        <v>816</v>
      </c>
      <c r="B1" s="18"/>
      <c r="C1" s="18"/>
      <c r="D1" s="18"/>
      <c r="E1" s="18"/>
      <c r="F1" s="18"/>
      <c r="G1" s="19"/>
      <c r="H1" s="2" t="s">
        <v>0</v>
      </c>
      <c r="I1" s="16"/>
    </row>
    <row r="2" spans="1:16" ht="15" x14ac:dyDescent="0.2">
      <c r="B2" s="24"/>
      <c r="C2" s="20"/>
      <c r="D2" s="20"/>
      <c r="E2" s="20"/>
      <c r="F2" s="20"/>
      <c r="G2" s="21"/>
      <c r="H2" s="4" t="s">
        <v>1</v>
      </c>
      <c r="I2" s="16"/>
    </row>
    <row r="3" spans="1:16" ht="15.75" x14ac:dyDescent="0.25">
      <c r="A3" s="5" t="s">
        <v>2</v>
      </c>
      <c r="B3" s="15" t="s">
        <v>786</v>
      </c>
      <c r="C3" s="25"/>
      <c r="D3" s="25"/>
      <c r="E3" s="26"/>
      <c r="F3" s="2" t="s">
        <v>3</v>
      </c>
      <c r="G3" s="27"/>
      <c r="H3" s="6" t="s">
        <v>4</v>
      </c>
      <c r="I3" s="28" t="s">
        <v>820</v>
      </c>
    </row>
    <row r="4" spans="1:16" x14ac:dyDescent="0.2">
      <c r="A4" s="7" t="s">
        <v>5</v>
      </c>
      <c r="D4" s="29"/>
      <c r="E4" s="29"/>
      <c r="F4" s="29"/>
      <c r="G4" s="30"/>
      <c r="H4" s="4"/>
      <c r="I4" s="8"/>
    </row>
    <row r="5" spans="1:16" x14ac:dyDescent="0.2">
      <c r="A5" s="9"/>
      <c r="D5" s="31"/>
      <c r="E5" s="31"/>
      <c r="F5" s="31"/>
      <c r="G5" s="32"/>
      <c r="H5" s="6" t="s">
        <v>6</v>
      </c>
      <c r="I5" s="10" t="s">
        <v>7</v>
      </c>
    </row>
    <row r="6" spans="1:16" x14ac:dyDescent="0.2">
      <c r="A6" s="6" t="s">
        <v>8</v>
      </c>
      <c r="B6" s="33" t="s">
        <v>10</v>
      </c>
      <c r="C6" s="11" t="s">
        <v>9</v>
      </c>
      <c r="D6" s="34"/>
      <c r="E6" s="26"/>
      <c r="F6" s="11" t="s">
        <v>7</v>
      </c>
      <c r="G6" s="35">
        <f ca="1">TODAY()</f>
        <v>43305</v>
      </c>
      <c r="H6" s="16">
        <v>0</v>
      </c>
      <c r="I6" s="17" t="s">
        <v>821</v>
      </c>
    </row>
    <row r="7" spans="1:16" x14ac:dyDescent="0.2">
      <c r="A7" s="4" t="s">
        <v>78</v>
      </c>
      <c r="B7" s="12"/>
      <c r="C7" s="13"/>
      <c r="D7" s="12"/>
      <c r="E7" s="1"/>
      <c r="F7" s="13"/>
      <c r="G7" s="14"/>
      <c r="H7" s="1"/>
      <c r="I7" s="3"/>
    </row>
    <row r="8" spans="1:16" ht="15" x14ac:dyDescent="0.25">
      <c r="A8" s="36" t="s">
        <v>87</v>
      </c>
      <c r="B8" s="23" t="s">
        <v>818</v>
      </c>
      <c r="C8" s="37"/>
      <c r="D8" s="37"/>
      <c r="E8" s="37"/>
      <c r="F8" s="37"/>
      <c r="G8" s="37"/>
      <c r="H8" s="37"/>
    </row>
    <row r="9" spans="1:16" ht="15" x14ac:dyDescent="0.25">
      <c r="B9" s="159" t="s">
        <v>817</v>
      </c>
      <c r="C9" s="159"/>
      <c r="D9" s="160"/>
      <c r="E9" s="161" t="s">
        <v>816</v>
      </c>
      <c r="F9" s="160"/>
      <c r="G9" s="162"/>
      <c r="H9" s="162"/>
    </row>
    <row r="10" spans="1:16" ht="15" x14ac:dyDescent="0.25">
      <c r="A10" s="152" t="s">
        <v>812</v>
      </c>
      <c r="B10" s="153"/>
      <c r="C10" s="153"/>
      <c r="D10" s="37"/>
      <c r="E10" s="37"/>
      <c r="F10" s="37"/>
      <c r="G10" s="37"/>
      <c r="H10" s="37"/>
      <c r="K10" s="157" t="s">
        <v>815</v>
      </c>
      <c r="L10" s="157"/>
      <c r="M10" s="157"/>
      <c r="N10" s="157"/>
      <c r="O10" s="157"/>
      <c r="P10" s="157"/>
    </row>
    <row r="12" spans="1:16" ht="13.5" thickBot="1" x14ac:dyDescent="0.25">
      <c r="J12" s="38"/>
    </row>
    <row r="13" spans="1:16" ht="23.25" x14ac:dyDescent="0.35">
      <c r="A13" s="39" t="s">
        <v>11</v>
      </c>
      <c r="B13" s="40"/>
      <c r="C13" s="40"/>
      <c r="D13" s="41"/>
    </row>
    <row r="14" spans="1:16" x14ac:dyDescent="0.2">
      <c r="A14" s="42"/>
      <c r="B14" s="43"/>
      <c r="C14" s="43"/>
      <c r="D14" s="44"/>
    </row>
    <row r="15" spans="1:16" ht="18" x14ac:dyDescent="0.25">
      <c r="A15" s="59" t="s">
        <v>25</v>
      </c>
      <c r="B15" s="43"/>
      <c r="C15" s="43"/>
      <c r="D15" s="44"/>
    </row>
    <row r="16" spans="1:16" ht="20.25" x14ac:dyDescent="0.35">
      <c r="A16" s="59" t="s">
        <v>809</v>
      </c>
      <c r="B16" s="58"/>
      <c r="C16" s="148">
        <v>125</v>
      </c>
      <c r="D16" s="44"/>
    </row>
    <row r="17" spans="1:4" ht="18.75" x14ac:dyDescent="0.3">
      <c r="A17" s="59" t="s">
        <v>26</v>
      </c>
      <c r="B17" s="58"/>
      <c r="C17" s="149">
        <v>165</v>
      </c>
      <c r="D17" s="48"/>
    </row>
    <row r="18" spans="1:4" ht="18.75" x14ac:dyDescent="0.3">
      <c r="A18" s="59" t="s">
        <v>27</v>
      </c>
      <c r="B18" s="58"/>
      <c r="C18" s="150">
        <f>C16/C37*1000</f>
        <v>303.61914015059511</v>
      </c>
      <c r="D18" s="44"/>
    </row>
    <row r="19" spans="1:4" ht="18" x14ac:dyDescent="0.25">
      <c r="A19" s="59" t="s">
        <v>28</v>
      </c>
      <c r="B19" s="43"/>
      <c r="C19" s="43"/>
      <c r="D19" s="44"/>
    </row>
    <row r="20" spans="1:4" x14ac:dyDescent="0.2">
      <c r="A20" s="61" t="s">
        <v>819</v>
      </c>
      <c r="B20" s="60"/>
      <c r="C20" s="43"/>
      <c r="D20" s="44"/>
    </row>
    <row r="21" spans="1:4" ht="15" x14ac:dyDescent="0.25">
      <c r="A21" s="42" t="s">
        <v>12</v>
      </c>
      <c r="B21" s="43"/>
      <c r="C21" s="45">
        <v>127</v>
      </c>
      <c r="D21" s="49" t="s">
        <v>13</v>
      </c>
    </row>
    <row r="22" spans="1:4" ht="15" x14ac:dyDescent="0.25">
      <c r="A22" s="42" t="s">
        <v>14</v>
      </c>
      <c r="B22" s="43"/>
      <c r="C22" s="45">
        <v>127</v>
      </c>
      <c r="D22" s="49" t="s">
        <v>13</v>
      </c>
    </row>
    <row r="23" spans="1:4" ht="15.75" x14ac:dyDescent="0.3">
      <c r="A23" s="55" t="s">
        <v>31</v>
      </c>
      <c r="B23" s="43"/>
      <c r="C23" s="45">
        <v>9.5</v>
      </c>
      <c r="D23" s="49" t="s">
        <v>13</v>
      </c>
    </row>
    <row r="24" spans="1:4" ht="17.25" x14ac:dyDescent="0.25">
      <c r="A24" s="42" t="s">
        <v>16</v>
      </c>
      <c r="B24" s="43"/>
      <c r="C24" s="45">
        <v>0.35</v>
      </c>
      <c r="D24" s="49" t="s">
        <v>17</v>
      </c>
    </row>
    <row r="25" spans="1:4" ht="17.25" x14ac:dyDescent="0.25">
      <c r="A25" s="64" t="s">
        <v>18</v>
      </c>
      <c r="B25" s="43"/>
      <c r="C25" s="45">
        <v>0.45</v>
      </c>
      <c r="D25" s="49" t="s">
        <v>810</v>
      </c>
    </row>
    <row r="26" spans="1:4" ht="15" x14ac:dyDescent="0.25">
      <c r="A26" s="64"/>
      <c r="B26" s="43"/>
      <c r="C26" s="45"/>
      <c r="D26" s="49"/>
    </row>
    <row r="27" spans="1:4" ht="18" x14ac:dyDescent="0.25">
      <c r="A27" s="65" t="s">
        <v>29</v>
      </c>
      <c r="B27" s="43"/>
      <c r="C27" s="45"/>
      <c r="D27" s="49"/>
    </row>
    <row r="28" spans="1:4" ht="15" x14ac:dyDescent="0.25">
      <c r="A28" s="66" t="s">
        <v>822</v>
      </c>
      <c r="B28" s="43"/>
      <c r="C28" s="45"/>
      <c r="D28" s="49"/>
    </row>
    <row r="29" spans="1:4" ht="17.25" x14ac:dyDescent="0.25">
      <c r="A29" s="64" t="s">
        <v>16</v>
      </c>
      <c r="B29" s="43"/>
      <c r="C29" s="45">
        <v>0.35</v>
      </c>
      <c r="D29" s="49" t="s">
        <v>17</v>
      </c>
    </row>
    <row r="30" spans="1:4" ht="17.25" x14ac:dyDescent="0.25">
      <c r="A30" s="64" t="s">
        <v>18</v>
      </c>
      <c r="B30" s="43"/>
      <c r="C30" s="45">
        <v>0.45</v>
      </c>
      <c r="D30" s="49" t="s">
        <v>17</v>
      </c>
    </row>
    <row r="31" spans="1:4" ht="15.75" x14ac:dyDescent="0.3">
      <c r="A31" s="58"/>
      <c r="B31" s="146" t="s">
        <v>38</v>
      </c>
      <c r="C31" s="58">
        <f>VLOOKUP(A28,Data!A1:AF540,6,FALSE)</f>
        <v>399</v>
      </c>
      <c r="D31" s="146" t="s">
        <v>13</v>
      </c>
    </row>
    <row r="32" spans="1:4" ht="15.75" x14ac:dyDescent="0.3">
      <c r="A32" s="58"/>
      <c r="B32" s="146" t="s">
        <v>39</v>
      </c>
      <c r="C32" s="58">
        <f>VLOOKUP(A28,Data!A2:AF541,8,FALSE)</f>
        <v>140</v>
      </c>
      <c r="D32" s="47" t="s">
        <v>13</v>
      </c>
    </row>
    <row r="33" spans="1:11" ht="15.75" x14ac:dyDescent="0.3">
      <c r="A33" s="58"/>
      <c r="B33" s="146" t="s">
        <v>40</v>
      </c>
      <c r="C33" s="58">
        <f>VLOOKUP(A28,Data!A3:AF542,9,FALSE)</f>
        <v>8.8000000000000007</v>
      </c>
      <c r="D33" s="47" t="s">
        <v>13</v>
      </c>
    </row>
    <row r="34" spans="1:11" ht="15" x14ac:dyDescent="0.25">
      <c r="A34" s="58"/>
      <c r="B34" s="67" t="s">
        <v>36</v>
      </c>
      <c r="C34" s="58">
        <f>VLOOKUP(A28,Data!A4:AF543,7,FALSE)</f>
        <v>6.4</v>
      </c>
      <c r="D34" s="47" t="s">
        <v>13</v>
      </c>
    </row>
    <row r="35" spans="1:11" ht="15" x14ac:dyDescent="0.25">
      <c r="A35" s="58"/>
      <c r="B35" s="67" t="s">
        <v>37</v>
      </c>
      <c r="C35" s="58">
        <f>VLOOKUP(A28,Data!A5:AF544,11,FALSE)</f>
        <v>26</v>
      </c>
      <c r="D35" s="47" t="s">
        <v>13</v>
      </c>
    </row>
    <row r="36" spans="1:11" x14ac:dyDescent="0.2">
      <c r="A36" s="58"/>
      <c r="B36" s="67" t="s">
        <v>85</v>
      </c>
      <c r="C36" s="86">
        <v>38</v>
      </c>
      <c r="D36" s="86" t="s">
        <v>13</v>
      </c>
    </row>
    <row r="37" spans="1:11" ht="15.75" x14ac:dyDescent="0.3">
      <c r="A37" s="58"/>
      <c r="B37" s="67" t="s">
        <v>814</v>
      </c>
      <c r="C37" s="155">
        <f>C31+C67</f>
        <v>411.7</v>
      </c>
      <c r="D37" s="47"/>
    </row>
    <row r="38" spans="1:11" ht="15" x14ac:dyDescent="0.25">
      <c r="A38" s="43"/>
      <c r="B38" s="43"/>
      <c r="C38" s="58"/>
      <c r="D38" s="45"/>
    </row>
    <row r="39" spans="1:11" ht="15" x14ac:dyDescent="0.25">
      <c r="A39" s="43"/>
      <c r="B39" s="43"/>
      <c r="C39" s="58"/>
      <c r="D39" s="45"/>
    </row>
    <row r="40" spans="1:11" ht="18" x14ac:dyDescent="0.25">
      <c r="A40" s="63" t="s">
        <v>24</v>
      </c>
      <c r="B40" s="43"/>
      <c r="C40" s="86"/>
      <c r="D40" s="45"/>
    </row>
    <row r="41" spans="1:11" ht="18.75" x14ac:dyDescent="0.3">
      <c r="A41" s="63" t="s">
        <v>26</v>
      </c>
      <c r="B41" s="43"/>
      <c r="C41" s="154">
        <f>C17</f>
        <v>165</v>
      </c>
      <c r="D41" s="72" t="s">
        <v>59</v>
      </c>
      <c r="K41" s="57"/>
    </row>
    <row r="42" spans="1:11" ht="17.25" x14ac:dyDescent="0.3">
      <c r="A42" s="67" t="s">
        <v>30</v>
      </c>
      <c r="B42" s="43"/>
      <c r="C42" s="45">
        <v>9.5</v>
      </c>
      <c r="D42" s="45" t="s">
        <v>13</v>
      </c>
    </row>
    <row r="43" spans="1:11" ht="15" x14ac:dyDescent="0.25">
      <c r="A43" s="67" t="s">
        <v>34</v>
      </c>
      <c r="B43" s="43"/>
      <c r="C43" s="45">
        <v>16</v>
      </c>
      <c r="D43" s="45" t="s">
        <v>13</v>
      </c>
    </row>
    <row r="44" spans="1:11" ht="15" x14ac:dyDescent="0.25">
      <c r="A44" s="67" t="s">
        <v>83</v>
      </c>
      <c r="B44" s="43"/>
      <c r="C44" s="45">
        <v>76</v>
      </c>
      <c r="D44" s="45" t="s">
        <v>13</v>
      </c>
    </row>
    <row r="45" spans="1:11" ht="15" x14ac:dyDescent="0.25">
      <c r="A45" s="67" t="s">
        <v>32</v>
      </c>
      <c r="B45" s="60"/>
      <c r="C45" s="82">
        <v>38</v>
      </c>
      <c r="D45" s="45" t="s">
        <v>13</v>
      </c>
    </row>
    <row r="46" spans="1:11" ht="15" x14ac:dyDescent="0.25">
      <c r="A46" s="67" t="s">
        <v>33</v>
      </c>
      <c r="B46" s="43"/>
      <c r="C46" s="45">
        <v>38</v>
      </c>
      <c r="D46" s="60" t="s">
        <v>13</v>
      </c>
    </row>
    <row r="47" spans="1:11" ht="15" x14ac:dyDescent="0.25">
      <c r="A47" s="67" t="s">
        <v>35</v>
      </c>
      <c r="B47" s="43"/>
      <c r="C47" s="45">
        <v>76</v>
      </c>
      <c r="D47" s="45" t="s">
        <v>13</v>
      </c>
    </row>
    <row r="48" spans="1:11" x14ac:dyDescent="0.2">
      <c r="A48" s="67" t="s">
        <v>79</v>
      </c>
      <c r="B48" s="43"/>
      <c r="C48" s="62">
        <f>(C59)*C47+2*C45</f>
        <v>304</v>
      </c>
      <c r="D48" s="67" t="s">
        <v>13</v>
      </c>
    </row>
    <row r="49" spans="1:18" ht="17.25" x14ac:dyDescent="0.25">
      <c r="A49" s="43" t="s">
        <v>19</v>
      </c>
      <c r="B49" s="43"/>
      <c r="C49" s="60">
        <v>0.35</v>
      </c>
      <c r="D49" s="45" t="s">
        <v>17</v>
      </c>
    </row>
    <row r="50" spans="1:18" ht="17.25" x14ac:dyDescent="0.25">
      <c r="A50" s="43" t="s">
        <v>20</v>
      </c>
      <c r="B50" s="43"/>
      <c r="C50" s="45">
        <v>0.45</v>
      </c>
      <c r="D50" s="45" t="s">
        <v>17</v>
      </c>
    </row>
    <row r="51" spans="1:18" ht="18" x14ac:dyDescent="0.25">
      <c r="A51" s="63" t="s">
        <v>61</v>
      </c>
      <c r="B51" s="63"/>
      <c r="C51" s="45"/>
      <c r="D51" s="45"/>
    </row>
    <row r="52" spans="1:18" ht="15" x14ac:dyDescent="0.25">
      <c r="A52" s="68" t="s">
        <v>43</v>
      </c>
      <c r="B52" s="43"/>
      <c r="D52" s="45"/>
      <c r="R52" s="51"/>
    </row>
    <row r="53" spans="1:18" ht="15" x14ac:dyDescent="0.25">
      <c r="A53" s="67" t="s">
        <v>46</v>
      </c>
      <c r="B53" s="43"/>
      <c r="C53" s="45"/>
      <c r="D53" s="45"/>
    </row>
    <row r="54" spans="1:18" ht="15" x14ac:dyDescent="0.25">
      <c r="A54" s="67" t="s">
        <v>56</v>
      </c>
      <c r="B54" s="43"/>
      <c r="C54" s="45">
        <v>19.05</v>
      </c>
      <c r="D54" s="45" t="s">
        <v>13</v>
      </c>
    </row>
    <row r="55" spans="1:18" ht="15" x14ac:dyDescent="0.25">
      <c r="A55" s="67" t="s">
        <v>57</v>
      </c>
      <c r="C55" s="47">
        <f>C54+2</f>
        <v>21.05</v>
      </c>
      <c r="D55" s="45" t="s">
        <v>13</v>
      </c>
    </row>
    <row r="56" spans="1:18" ht="15" x14ac:dyDescent="0.25">
      <c r="A56" s="67" t="s">
        <v>58</v>
      </c>
      <c r="B56" s="43"/>
      <c r="C56" s="47">
        <v>79</v>
      </c>
      <c r="D56" s="47" t="s">
        <v>59</v>
      </c>
    </row>
    <row r="57" spans="1:18" ht="15.75" x14ac:dyDescent="0.3">
      <c r="A57" s="67" t="s">
        <v>42</v>
      </c>
      <c r="B57" s="43"/>
      <c r="C57" s="79">
        <f>C41/C56</f>
        <v>2.0886075949367089</v>
      </c>
      <c r="D57" s="45"/>
    </row>
    <row r="58" spans="1:18" ht="21" x14ac:dyDescent="0.35">
      <c r="A58" s="67" t="s">
        <v>60</v>
      </c>
      <c r="B58" s="43"/>
      <c r="C58" s="171">
        <v>4</v>
      </c>
      <c r="D58" s="45" t="s">
        <v>813</v>
      </c>
      <c r="G58" s="69" t="s">
        <v>44</v>
      </c>
      <c r="H58" s="69"/>
      <c r="I58" s="69"/>
    </row>
    <row r="59" spans="1:18" ht="15" x14ac:dyDescent="0.25">
      <c r="A59" s="67" t="s">
        <v>84</v>
      </c>
      <c r="B59" s="43"/>
      <c r="C59" s="117">
        <f>C58-1</f>
        <v>3</v>
      </c>
      <c r="D59" s="139" t="s">
        <v>813</v>
      </c>
      <c r="G59" s="70" t="s">
        <v>43</v>
      </c>
      <c r="H59" s="71" t="s">
        <v>45</v>
      </c>
    </row>
    <row r="60" spans="1:18" ht="18" x14ac:dyDescent="0.25">
      <c r="A60" s="63" t="s">
        <v>62</v>
      </c>
      <c r="B60" s="63"/>
      <c r="C60" s="58"/>
      <c r="D60" s="45"/>
      <c r="G60" s="70" t="s">
        <v>46</v>
      </c>
      <c r="H60" s="70">
        <v>79</v>
      </c>
    </row>
    <row r="61" spans="1:18" ht="18" x14ac:dyDescent="0.25">
      <c r="A61" s="67" t="s">
        <v>63</v>
      </c>
      <c r="B61" s="63"/>
      <c r="C61" s="79">
        <f>0.625*C42</f>
        <v>5.9375</v>
      </c>
      <c r="D61" s="47" t="s">
        <v>13</v>
      </c>
      <c r="G61" s="70" t="s">
        <v>47</v>
      </c>
      <c r="H61" s="70">
        <v>113</v>
      </c>
    </row>
    <row r="62" spans="1:18" ht="18" x14ac:dyDescent="0.25">
      <c r="A62" s="67" t="s">
        <v>64</v>
      </c>
      <c r="B62" s="63"/>
      <c r="C62" s="45">
        <v>6</v>
      </c>
      <c r="D62" s="45" t="s">
        <v>13</v>
      </c>
      <c r="G62" s="70" t="s">
        <v>48</v>
      </c>
      <c r="H62" s="70">
        <v>33.700000000000003</v>
      </c>
      <c r="I62" t="s">
        <v>49</v>
      </c>
    </row>
    <row r="63" spans="1:18" ht="18" x14ac:dyDescent="0.25">
      <c r="A63" s="67" t="s">
        <v>80</v>
      </c>
      <c r="B63" s="63"/>
      <c r="C63" s="47">
        <f>2*C48*0.155*6</f>
        <v>565.43999999999994</v>
      </c>
      <c r="D63" s="47" t="s">
        <v>22</v>
      </c>
      <c r="E63" s="141" t="str">
        <f>IF(C63&gt;C41,"OK","Fails")</f>
        <v>OK</v>
      </c>
      <c r="F63" s="50" t="s">
        <v>21</v>
      </c>
      <c r="G63" s="70" t="s">
        <v>50</v>
      </c>
      <c r="H63" s="70">
        <v>141</v>
      </c>
    </row>
    <row r="64" spans="1:18" ht="18.75" x14ac:dyDescent="0.3">
      <c r="A64" s="63"/>
      <c r="B64" s="63"/>
      <c r="C64" s="72"/>
      <c r="D64" s="45"/>
      <c r="G64" s="70" t="s">
        <v>51</v>
      </c>
      <c r="H64" s="70">
        <v>201</v>
      </c>
    </row>
    <row r="65" spans="1:9" ht="18" x14ac:dyDescent="0.25">
      <c r="A65" s="59" t="s">
        <v>41</v>
      </c>
      <c r="B65" s="63"/>
      <c r="C65" s="73"/>
      <c r="D65" s="56"/>
      <c r="G65" s="70"/>
      <c r="H65" s="70"/>
    </row>
    <row r="66" spans="1:9" ht="18.75" x14ac:dyDescent="0.3">
      <c r="A66" s="59" t="s">
        <v>65</v>
      </c>
      <c r="B66" s="63"/>
      <c r="C66" s="78">
        <f>C18</f>
        <v>303.61914015059511</v>
      </c>
      <c r="D66" s="85" t="s">
        <v>59</v>
      </c>
      <c r="G66" s="70" t="s">
        <v>52</v>
      </c>
      <c r="H66" s="70">
        <v>87</v>
      </c>
    </row>
    <row r="67" spans="1:9" ht="18.75" x14ac:dyDescent="0.3">
      <c r="A67" s="59" t="s">
        <v>15</v>
      </c>
      <c r="B67" s="43"/>
      <c r="C67" s="156">
        <v>12.7</v>
      </c>
      <c r="D67" s="49"/>
      <c r="G67" s="70"/>
      <c r="H67" s="70"/>
    </row>
    <row r="68" spans="1:9" ht="18.75" x14ac:dyDescent="0.3">
      <c r="A68" s="55" t="s">
        <v>793</v>
      </c>
      <c r="B68" s="67"/>
      <c r="C68" s="78">
        <f>2*C70+C22</f>
        <v>255</v>
      </c>
      <c r="D68" s="47" t="s">
        <v>13</v>
      </c>
      <c r="G68" s="70"/>
      <c r="H68" s="70"/>
    </row>
    <row r="69" spans="1:9" ht="18.75" x14ac:dyDescent="0.3">
      <c r="A69" s="77" t="s">
        <v>67</v>
      </c>
      <c r="B69" s="43"/>
      <c r="C69" s="81">
        <f>C66/(2*0.85*C67*C77)</f>
        <v>46.876507665677806</v>
      </c>
      <c r="D69" s="47" t="s">
        <v>13</v>
      </c>
      <c r="G69" s="70" t="s">
        <v>53</v>
      </c>
      <c r="H69" s="70">
        <v>60</v>
      </c>
      <c r="I69" t="s">
        <v>49</v>
      </c>
    </row>
    <row r="70" spans="1:9" ht="18.75" x14ac:dyDescent="0.3">
      <c r="A70" s="145" t="s">
        <v>796</v>
      </c>
      <c r="B70" s="43"/>
      <c r="C70" s="167">
        <v>64</v>
      </c>
      <c r="D70" s="47" t="s">
        <v>13</v>
      </c>
      <c r="G70" s="70"/>
      <c r="H70" s="70"/>
    </row>
    <row r="71" spans="1:9" ht="15" x14ac:dyDescent="0.25">
      <c r="A71" s="67" t="s">
        <v>73</v>
      </c>
      <c r="B71" s="67"/>
      <c r="C71" s="45"/>
      <c r="D71" s="47"/>
      <c r="G71" s="70" t="s">
        <v>54</v>
      </c>
      <c r="H71" s="70">
        <v>156</v>
      </c>
    </row>
    <row r="72" spans="1:9" ht="18.75" x14ac:dyDescent="0.3">
      <c r="A72" s="67" t="s">
        <v>74</v>
      </c>
      <c r="B72" s="67"/>
      <c r="C72" s="78"/>
      <c r="D72" s="47"/>
      <c r="G72" s="70" t="s">
        <v>55</v>
      </c>
      <c r="H72" s="70">
        <v>223</v>
      </c>
    </row>
    <row r="73" spans="1:9" ht="15" x14ac:dyDescent="0.25">
      <c r="A73" s="67" t="s">
        <v>71</v>
      </c>
      <c r="B73" s="67"/>
      <c r="C73" s="45"/>
      <c r="D73" s="47"/>
    </row>
    <row r="74" spans="1:9" ht="15" x14ac:dyDescent="0.25">
      <c r="A74" s="67" t="s">
        <v>70</v>
      </c>
      <c r="B74" s="67"/>
      <c r="C74" s="82">
        <f>C69/C67</f>
        <v>3.6910635957226621</v>
      </c>
      <c r="D74" s="47"/>
    </row>
    <row r="75" spans="1:9" ht="15" x14ac:dyDescent="0.25">
      <c r="A75" s="67" t="s">
        <v>72</v>
      </c>
      <c r="B75" s="67"/>
      <c r="C75" s="82">
        <f>250/SQRT(C77*1000)</f>
        <v>14.433756729740642</v>
      </c>
      <c r="D75" s="58"/>
      <c r="E75" s="140" t="str">
        <f>IF(C74&lt;C75,"OK","Fails")</f>
        <v>OK</v>
      </c>
      <c r="F75" s="50" t="s">
        <v>21</v>
      </c>
    </row>
    <row r="76" spans="1:9" ht="15" x14ac:dyDescent="0.25">
      <c r="A76" s="67" t="s">
        <v>86</v>
      </c>
      <c r="B76" s="67" t="s">
        <v>797</v>
      </c>
      <c r="C76" s="82">
        <f>C21*0.4</f>
        <v>50.800000000000004</v>
      </c>
      <c r="D76" s="47" t="s">
        <v>13</v>
      </c>
    </row>
    <row r="77" spans="1:9" ht="17.25" x14ac:dyDescent="0.25">
      <c r="A77" s="43" t="s">
        <v>19</v>
      </c>
      <c r="B77" s="43"/>
      <c r="C77" s="86">
        <v>0.3</v>
      </c>
      <c r="D77" s="45" t="s">
        <v>17</v>
      </c>
    </row>
    <row r="78" spans="1:9" ht="17.25" x14ac:dyDescent="0.25">
      <c r="A78" s="43" t="s">
        <v>20</v>
      </c>
      <c r="B78" s="43"/>
      <c r="C78" s="118">
        <v>0.45</v>
      </c>
      <c r="D78" s="45" t="s">
        <v>17</v>
      </c>
    </row>
    <row r="79" spans="1:9" x14ac:dyDescent="0.2">
      <c r="C79" s="83"/>
      <c r="E79" s="57"/>
    </row>
    <row r="80" spans="1:9" ht="18" x14ac:dyDescent="0.25">
      <c r="A80" s="59" t="s">
        <v>66</v>
      </c>
      <c r="B80" s="58"/>
      <c r="C80" s="82"/>
      <c r="D80" s="45"/>
    </row>
    <row r="81" spans="1:5" ht="15" x14ac:dyDescent="0.25">
      <c r="A81" s="68" t="s">
        <v>43</v>
      </c>
      <c r="B81" s="43"/>
      <c r="C81" s="45"/>
      <c r="D81" s="43"/>
      <c r="E81" s="74"/>
    </row>
    <row r="82" spans="1:5" ht="15" x14ac:dyDescent="0.25">
      <c r="A82" s="67" t="s">
        <v>46</v>
      </c>
      <c r="B82" s="43"/>
      <c r="C82" s="45"/>
      <c r="D82" s="43"/>
      <c r="E82" s="74"/>
    </row>
    <row r="83" spans="1:5" ht="15.75" x14ac:dyDescent="0.3">
      <c r="A83" s="67" t="s">
        <v>800</v>
      </c>
      <c r="B83" s="43"/>
      <c r="C83" s="45">
        <v>19.05</v>
      </c>
      <c r="D83" s="43"/>
      <c r="E83" s="74"/>
    </row>
    <row r="84" spans="1:5" ht="15.75" x14ac:dyDescent="0.3">
      <c r="A84" s="67" t="s">
        <v>801</v>
      </c>
      <c r="B84" s="58"/>
      <c r="C84" s="47">
        <f>C83+2</f>
        <v>21.05</v>
      </c>
      <c r="D84" s="43"/>
      <c r="E84" s="74"/>
    </row>
    <row r="85" spans="1:5" ht="15" x14ac:dyDescent="0.25">
      <c r="A85" s="67" t="s">
        <v>58</v>
      </c>
      <c r="B85" s="43"/>
      <c r="C85" s="47">
        <f>H60</f>
        <v>79</v>
      </c>
      <c r="D85" s="43"/>
      <c r="E85" s="74"/>
    </row>
    <row r="86" spans="1:5" ht="15.75" x14ac:dyDescent="0.3">
      <c r="A86" s="67" t="s">
        <v>42</v>
      </c>
      <c r="B86" s="43"/>
      <c r="C86" s="79">
        <f>C66/C85</f>
        <v>3.843280255070824</v>
      </c>
      <c r="D86" s="43"/>
      <c r="E86" s="74"/>
    </row>
    <row r="87" spans="1:5" ht="20.25" x14ac:dyDescent="0.3">
      <c r="A87" s="67" t="s">
        <v>60</v>
      </c>
      <c r="B87" s="43"/>
      <c r="C87" s="172">
        <v>4</v>
      </c>
      <c r="D87" s="43"/>
      <c r="E87" s="74"/>
    </row>
    <row r="88" spans="1:5" ht="18" x14ac:dyDescent="0.25">
      <c r="A88" s="67" t="s">
        <v>811</v>
      </c>
      <c r="B88" s="43"/>
      <c r="C88" s="151">
        <f>C87/2</f>
        <v>2</v>
      </c>
      <c r="D88" s="43"/>
      <c r="E88" s="74"/>
    </row>
    <row r="89" spans="1:5" x14ac:dyDescent="0.2">
      <c r="A89" s="67" t="s">
        <v>69</v>
      </c>
      <c r="B89" s="43"/>
      <c r="C89" s="58">
        <f>C32</f>
        <v>140</v>
      </c>
      <c r="D89" s="43"/>
      <c r="E89" s="74"/>
    </row>
    <row r="90" spans="1:5" ht="15" x14ac:dyDescent="0.25">
      <c r="A90" s="67" t="s">
        <v>68</v>
      </c>
      <c r="B90" s="43"/>
      <c r="C90" s="45">
        <v>89</v>
      </c>
      <c r="D90" s="43"/>
      <c r="E90" s="74"/>
    </row>
    <row r="91" spans="1:5" ht="18.75" x14ac:dyDescent="0.3">
      <c r="A91" s="67" t="s">
        <v>788</v>
      </c>
      <c r="B91" s="43"/>
      <c r="C91" s="54">
        <v>76</v>
      </c>
      <c r="D91" s="75"/>
      <c r="E91" s="74"/>
    </row>
    <row r="92" spans="1:5" ht="15" x14ac:dyDescent="0.25">
      <c r="A92" s="76" t="s">
        <v>33</v>
      </c>
      <c r="B92" s="76"/>
      <c r="C92" s="45">
        <v>38</v>
      </c>
      <c r="D92" s="43"/>
      <c r="E92" s="50"/>
    </row>
    <row r="93" spans="1:5" ht="15" x14ac:dyDescent="0.25">
      <c r="A93" s="76" t="s">
        <v>32</v>
      </c>
      <c r="B93" s="76"/>
      <c r="C93" s="158">
        <f>(C89-C90)/2</f>
        <v>25.5</v>
      </c>
      <c r="D93" s="43"/>
      <c r="E93" s="50"/>
    </row>
    <row r="94" spans="1:5" ht="15" x14ac:dyDescent="0.25">
      <c r="A94" s="76"/>
      <c r="B94" s="76"/>
      <c r="C94" s="47"/>
      <c r="D94" s="43"/>
      <c r="E94" s="50"/>
    </row>
    <row r="95" spans="1:5" ht="15" x14ac:dyDescent="0.25">
      <c r="A95" s="76" t="s">
        <v>789</v>
      </c>
      <c r="B95" s="76"/>
      <c r="C95" s="47"/>
      <c r="D95" s="43"/>
      <c r="E95" s="50"/>
    </row>
    <row r="96" spans="1:5" ht="15" x14ac:dyDescent="0.25">
      <c r="A96" s="76"/>
      <c r="B96" s="76"/>
      <c r="C96" s="47"/>
      <c r="D96" s="43"/>
      <c r="E96" s="50"/>
    </row>
    <row r="97" spans="1:14" ht="18" x14ac:dyDescent="0.35">
      <c r="A97" s="139" t="s">
        <v>799</v>
      </c>
      <c r="B97" s="76"/>
      <c r="C97" s="46">
        <f>3*0.67*C33*C83*C78*C87</f>
        <v>606.52152000000012</v>
      </c>
      <c r="D97" s="67" t="s">
        <v>59</v>
      </c>
      <c r="E97" s="50" t="str">
        <f>IF(C97&gt;C66,"OK","Fails")</f>
        <v>OK</v>
      </c>
      <c r="F97" s="50" t="s">
        <v>21</v>
      </c>
      <c r="N97" s="57"/>
    </row>
    <row r="98" spans="1:14" ht="15" x14ac:dyDescent="0.25">
      <c r="A98" s="139"/>
      <c r="B98" s="76"/>
      <c r="C98" s="46"/>
      <c r="D98" s="67"/>
      <c r="E98" s="50"/>
      <c r="F98" s="50"/>
      <c r="N98" s="57"/>
    </row>
    <row r="99" spans="1:14" ht="15" x14ac:dyDescent="0.25">
      <c r="A99" s="142" t="s">
        <v>792</v>
      </c>
      <c r="B99" s="143"/>
      <c r="C99" s="144"/>
      <c r="D99" s="67"/>
      <c r="E99" s="50"/>
      <c r="F99" s="50"/>
      <c r="N99" s="57"/>
    </row>
    <row r="100" spans="1:14" ht="15" x14ac:dyDescent="0.25">
      <c r="A100" s="139" t="s">
        <v>791</v>
      </c>
      <c r="B100" s="76"/>
      <c r="C100" s="46"/>
      <c r="D100" s="67"/>
      <c r="E100" s="50"/>
      <c r="F100" s="50"/>
      <c r="N100" s="57"/>
    </row>
    <row r="101" spans="1:14" ht="15" x14ac:dyDescent="0.25">
      <c r="A101" s="139" t="s">
        <v>795</v>
      </c>
      <c r="B101" s="76"/>
      <c r="C101" s="46">
        <f>0.9*C68*C67*C77</f>
        <v>874.39499999999987</v>
      </c>
      <c r="D101" s="67" t="s">
        <v>59</v>
      </c>
      <c r="E101" s="50" t="str">
        <f>IF(C101&gt;C66,"OK","Fails")</f>
        <v>OK</v>
      </c>
      <c r="F101" s="50" t="s">
        <v>21</v>
      </c>
      <c r="N101" s="57"/>
    </row>
    <row r="102" spans="1:14" ht="15" x14ac:dyDescent="0.25">
      <c r="A102" s="139"/>
      <c r="B102" s="76"/>
      <c r="C102" s="46"/>
      <c r="D102" s="67"/>
      <c r="E102" s="50"/>
      <c r="F102" s="50"/>
      <c r="N102" s="57"/>
    </row>
    <row r="103" spans="1:14" ht="15" x14ac:dyDescent="0.25">
      <c r="A103" s="139" t="s">
        <v>794</v>
      </c>
      <c r="B103" s="76"/>
      <c r="C103" s="46"/>
      <c r="D103" s="67"/>
      <c r="E103" s="50"/>
      <c r="F103" s="50"/>
      <c r="N103" s="57"/>
    </row>
    <row r="104" spans="1:14" ht="18" x14ac:dyDescent="0.35">
      <c r="A104" s="139" t="s">
        <v>803</v>
      </c>
      <c r="B104" s="76"/>
      <c r="C104" s="46">
        <f>0.9*0.85*C67*(C68-2*C84)*C78</f>
        <v>930.79347750000011</v>
      </c>
      <c r="D104" s="67"/>
      <c r="E104" s="50" t="str">
        <f>IF(C104&gt;C69,"OK","Fails")</f>
        <v>OK</v>
      </c>
      <c r="F104" s="50" t="s">
        <v>21</v>
      </c>
      <c r="N104" s="57"/>
    </row>
    <row r="105" spans="1:14" ht="15" x14ac:dyDescent="0.25">
      <c r="A105" s="139"/>
      <c r="B105" s="76"/>
      <c r="C105" s="46"/>
      <c r="D105" s="67"/>
      <c r="E105" s="50"/>
      <c r="F105" s="50"/>
      <c r="N105" s="57"/>
    </row>
    <row r="106" spans="1:14" ht="15" x14ac:dyDescent="0.25">
      <c r="A106" s="139" t="s">
        <v>798</v>
      </c>
      <c r="B106" s="76"/>
      <c r="C106" s="46"/>
      <c r="D106" s="67"/>
      <c r="E106" s="50" t="str">
        <f>IF(C101&lt;C104,"OK","Fails")</f>
        <v>OK</v>
      </c>
      <c r="F106" s="50" t="s">
        <v>21</v>
      </c>
      <c r="N106" s="57"/>
    </row>
    <row r="107" spans="1:14" ht="15" x14ac:dyDescent="0.25">
      <c r="A107" s="139"/>
      <c r="B107" s="76"/>
      <c r="C107" s="46"/>
      <c r="D107" s="67"/>
      <c r="E107" s="50"/>
      <c r="F107" s="50"/>
      <c r="N107" s="57"/>
    </row>
    <row r="108" spans="1:14" ht="15" x14ac:dyDescent="0.25">
      <c r="A108" s="76" t="s">
        <v>790</v>
      </c>
      <c r="B108" s="58"/>
      <c r="C108" s="84"/>
      <c r="D108" s="58"/>
      <c r="E108" s="50"/>
      <c r="F108" s="50"/>
      <c r="N108" s="57"/>
    </row>
    <row r="109" spans="1:14" ht="15" x14ac:dyDescent="0.25">
      <c r="A109" s="76" t="s">
        <v>804</v>
      </c>
      <c r="B109" s="58"/>
      <c r="C109" s="58">
        <f>(C90-C84)*C67</f>
        <v>862.96500000000003</v>
      </c>
      <c r="D109" s="146" t="s">
        <v>805</v>
      </c>
      <c r="E109" s="50"/>
      <c r="F109" s="50" t="s">
        <v>21</v>
      </c>
      <c r="N109" s="57"/>
    </row>
    <row r="110" spans="1:14" ht="15.75" x14ac:dyDescent="0.3">
      <c r="A110" s="146" t="s">
        <v>806</v>
      </c>
      <c r="B110" s="58"/>
      <c r="C110" s="58">
        <f>2*C67*((C88-1)*C91+C92)</f>
        <v>2895.6</v>
      </c>
      <c r="D110" s="146" t="s">
        <v>805</v>
      </c>
      <c r="E110" s="50"/>
      <c r="F110" s="50" t="s">
        <v>21</v>
      </c>
      <c r="N110" s="57"/>
    </row>
    <row r="111" spans="1:14" ht="18" x14ac:dyDescent="0.35">
      <c r="A111" s="139" t="s">
        <v>807</v>
      </c>
      <c r="B111" s="146"/>
      <c r="C111" s="147">
        <f>2*C67*((C88-1)*C91+C92-(C88-0.5)*C84)</f>
        <v>2093.5949999999998</v>
      </c>
      <c r="D111" s="146" t="s">
        <v>805</v>
      </c>
      <c r="E111" s="50"/>
      <c r="F111" s="50" t="s">
        <v>21</v>
      </c>
      <c r="N111" s="57"/>
    </row>
    <row r="112" spans="1:14" ht="15" x14ac:dyDescent="0.25">
      <c r="A112" s="139" t="s">
        <v>802</v>
      </c>
      <c r="B112" s="76"/>
      <c r="C112" s="46">
        <f>0.9*C109*C78+0.6*0.9*C110*C77</f>
        <v>818.58802500000002</v>
      </c>
      <c r="D112" s="67" t="s">
        <v>59</v>
      </c>
      <c r="E112" s="50" t="str">
        <f>IF(C112&gt;C66,"OK","Fails")</f>
        <v>OK</v>
      </c>
      <c r="F112" s="50" t="s">
        <v>21</v>
      </c>
      <c r="N112" s="57"/>
    </row>
    <row r="113" spans="1:14" ht="15" x14ac:dyDescent="0.25">
      <c r="A113" s="146" t="s">
        <v>808</v>
      </c>
      <c r="B113" s="58"/>
      <c r="C113" s="147">
        <f>0.9*C109*C78+0.6*0.9*C111*C78</f>
        <v>858.24441000000002</v>
      </c>
      <c r="D113" s="67" t="s">
        <v>59</v>
      </c>
      <c r="E113" s="50" t="str">
        <f>IF(C113&gt;C66,"OK","Fails")</f>
        <v>OK</v>
      </c>
      <c r="F113" s="50" t="s">
        <v>21</v>
      </c>
      <c r="H113" s="57"/>
      <c r="N113" s="57"/>
    </row>
    <row r="114" spans="1:14" ht="15" x14ac:dyDescent="0.25">
      <c r="A114" s="139"/>
      <c r="B114" s="76"/>
      <c r="C114" s="46"/>
      <c r="D114" s="67"/>
      <c r="E114" s="50"/>
      <c r="F114" s="50"/>
      <c r="N114" s="57"/>
    </row>
    <row r="115" spans="1:14" ht="15" x14ac:dyDescent="0.25">
      <c r="A115" s="76" t="s">
        <v>75</v>
      </c>
      <c r="B115" s="76"/>
      <c r="C115" s="45"/>
      <c r="D115" s="43"/>
      <c r="E115" s="50"/>
    </row>
    <row r="116" spans="1:14" ht="15" x14ac:dyDescent="0.25">
      <c r="A116" s="76" t="s">
        <v>76</v>
      </c>
      <c r="B116" s="76"/>
      <c r="C116" s="170">
        <f>4*C76+2*C22-8*C23</f>
        <v>381.20000000000005</v>
      </c>
      <c r="D116" s="67" t="s">
        <v>13</v>
      </c>
      <c r="F116" s="50" t="s">
        <v>21</v>
      </c>
    </row>
    <row r="117" spans="1:14" ht="15" x14ac:dyDescent="0.25">
      <c r="A117" s="76" t="s">
        <v>787</v>
      </c>
      <c r="B117" s="76"/>
      <c r="C117" s="169">
        <f>C66/(0.155*C116)</f>
        <v>5.1385969629116053</v>
      </c>
      <c r="D117" s="67" t="s">
        <v>13</v>
      </c>
      <c r="F117" s="50" t="s">
        <v>21</v>
      </c>
    </row>
    <row r="118" spans="1:14" ht="15" x14ac:dyDescent="0.25">
      <c r="A118" s="76" t="s">
        <v>81</v>
      </c>
      <c r="B118" s="76"/>
      <c r="C118" s="168">
        <v>8</v>
      </c>
      <c r="D118" s="67" t="s">
        <v>13</v>
      </c>
      <c r="E118" s="50"/>
    </row>
    <row r="119" spans="1:14" ht="15" x14ac:dyDescent="0.25">
      <c r="A119" s="76"/>
      <c r="B119" s="76"/>
      <c r="C119" s="80"/>
      <c r="D119" s="43"/>
      <c r="E119" s="50"/>
    </row>
    <row r="121" spans="1:14" ht="15" x14ac:dyDescent="0.25">
      <c r="A121" s="119"/>
      <c r="B121" s="119"/>
      <c r="C121" s="120"/>
      <c r="D121" s="74"/>
      <c r="E121" s="50"/>
      <c r="F121" s="74"/>
      <c r="G121" s="74"/>
    </row>
    <row r="122" spans="1:14" ht="15" x14ac:dyDescent="0.25">
      <c r="A122" s="74"/>
      <c r="B122" s="74"/>
      <c r="C122" s="121"/>
      <c r="D122" s="74"/>
      <c r="E122" s="50"/>
      <c r="F122" s="74"/>
      <c r="G122" s="74"/>
    </row>
    <row r="123" spans="1:14" ht="15" x14ac:dyDescent="0.25">
      <c r="A123" s="74"/>
      <c r="B123" s="74"/>
      <c r="C123" s="122"/>
      <c r="D123" s="74"/>
      <c r="E123" s="74"/>
      <c r="F123" s="74"/>
      <c r="G123" s="74"/>
    </row>
    <row r="124" spans="1:14" x14ac:dyDescent="0.2">
      <c r="A124" s="74"/>
      <c r="B124" s="74"/>
      <c r="C124" s="74"/>
      <c r="D124" s="74"/>
      <c r="E124" s="74"/>
      <c r="F124" s="74"/>
      <c r="G124" s="74"/>
    </row>
    <row r="125" spans="1:14" ht="15" x14ac:dyDescent="0.25">
      <c r="A125" s="74"/>
      <c r="B125" s="74"/>
      <c r="C125" s="119"/>
      <c r="D125" s="74"/>
      <c r="E125" s="50"/>
      <c r="F125" s="74"/>
      <c r="G125" s="74"/>
    </row>
    <row r="126" spans="1:14" ht="15" x14ac:dyDescent="0.25">
      <c r="A126" s="74"/>
      <c r="B126" s="74"/>
      <c r="C126" s="74"/>
      <c r="D126" s="74"/>
      <c r="E126" s="50"/>
      <c r="F126" s="74"/>
      <c r="G126" s="74"/>
    </row>
    <row r="127" spans="1:14" ht="15" x14ac:dyDescent="0.25">
      <c r="A127" s="74"/>
      <c r="B127" s="74"/>
      <c r="C127" s="74"/>
      <c r="D127" s="74"/>
      <c r="E127" s="50"/>
      <c r="F127" s="74"/>
      <c r="G127" s="74"/>
    </row>
    <row r="128" spans="1:14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ht="15" x14ac:dyDescent="0.25">
      <c r="A130" s="123"/>
      <c r="B130" s="123"/>
      <c r="C130" s="74"/>
      <c r="D130" s="124"/>
      <c r="E130" s="123"/>
      <c r="F130" s="123"/>
      <c r="G130" s="123"/>
    </row>
    <row r="131" spans="1:7" ht="15" x14ac:dyDescent="0.25">
      <c r="A131" s="74"/>
      <c r="B131" s="74"/>
      <c r="C131" s="74"/>
      <c r="D131" s="123"/>
      <c r="E131" s="74"/>
      <c r="F131" s="74"/>
      <c r="G131" s="74"/>
    </row>
    <row r="132" spans="1:7" ht="15" x14ac:dyDescent="0.25">
      <c r="A132" s="125"/>
      <c r="B132" s="125"/>
      <c r="C132" s="74"/>
      <c r="D132" s="124"/>
      <c r="E132" s="74"/>
      <c r="F132" s="74"/>
      <c r="G132" s="74"/>
    </row>
    <row r="133" spans="1:7" ht="15" x14ac:dyDescent="0.25">
      <c r="A133" s="125"/>
      <c r="B133" s="125"/>
      <c r="C133" s="74"/>
      <c r="D133" s="126"/>
      <c r="E133" s="74"/>
      <c r="F133" s="74"/>
      <c r="G133" s="74"/>
    </row>
    <row r="134" spans="1:7" ht="15" x14ac:dyDescent="0.25">
      <c r="A134" s="127"/>
      <c r="B134" s="128"/>
      <c r="C134" s="123"/>
      <c r="D134" s="126"/>
      <c r="E134" s="50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ht="15" x14ac:dyDescent="0.25">
      <c r="A136" s="125"/>
      <c r="B136" s="125"/>
      <c r="C136" s="125"/>
      <c r="D136" s="74"/>
      <c r="E136" s="125"/>
      <c r="F136" s="50"/>
      <c r="G136" s="129"/>
    </row>
    <row r="137" spans="1:7" ht="15" x14ac:dyDescent="0.25">
      <c r="A137" s="125"/>
      <c r="B137" s="130"/>
      <c r="C137" s="125"/>
      <c r="D137" s="125"/>
      <c r="E137" s="119"/>
      <c r="F137" s="129"/>
      <c r="G137" s="129"/>
    </row>
    <row r="138" spans="1:7" ht="15" x14ac:dyDescent="0.25">
      <c r="A138" s="74"/>
      <c r="B138" s="74"/>
      <c r="C138" s="50"/>
      <c r="D138" s="131"/>
      <c r="E138" s="74"/>
      <c r="F138" s="74"/>
      <c r="G138" s="74"/>
    </row>
    <row r="139" spans="1:7" ht="15" x14ac:dyDescent="0.25">
      <c r="A139" s="74"/>
      <c r="B139" s="74"/>
      <c r="C139" s="74"/>
      <c r="D139" s="74"/>
      <c r="E139" s="50"/>
      <c r="F139" s="74"/>
      <c r="G139" s="74"/>
    </row>
    <row r="140" spans="1:7" ht="15" x14ac:dyDescent="0.25">
      <c r="A140" s="74"/>
      <c r="B140" s="74"/>
      <c r="C140" s="125"/>
      <c r="D140" s="74"/>
      <c r="E140" s="50"/>
      <c r="F140" s="74"/>
      <c r="G140" s="74"/>
    </row>
    <row r="141" spans="1:7" ht="15" x14ac:dyDescent="0.25">
      <c r="A141" s="74"/>
      <c r="B141" s="74"/>
      <c r="C141" s="130"/>
      <c r="D141" s="74"/>
      <c r="E141" s="50"/>
      <c r="F141" s="74"/>
      <c r="G141" s="74"/>
    </row>
    <row r="142" spans="1:7" ht="15" x14ac:dyDescent="0.25">
      <c r="A142" s="74"/>
      <c r="B142" s="74"/>
      <c r="C142" s="74"/>
      <c r="D142" s="74"/>
      <c r="E142" s="50"/>
      <c r="F142" s="74"/>
      <c r="G142" s="74"/>
    </row>
    <row r="143" spans="1:7" ht="15" x14ac:dyDescent="0.25">
      <c r="A143" s="74"/>
      <c r="B143" s="74"/>
      <c r="C143" s="132"/>
      <c r="D143" s="74"/>
      <c r="E143" s="50"/>
      <c r="F143" s="74"/>
      <c r="G143" s="74"/>
    </row>
    <row r="144" spans="1:7" ht="15" x14ac:dyDescent="0.25">
      <c r="A144" s="74"/>
      <c r="B144" s="74"/>
      <c r="C144" s="132"/>
      <c r="D144" s="74"/>
      <c r="E144" s="50"/>
      <c r="F144" s="74"/>
      <c r="G144" s="74"/>
    </row>
    <row r="145" spans="1:8" ht="15" x14ac:dyDescent="0.25">
      <c r="A145" s="74"/>
      <c r="B145" s="74"/>
      <c r="C145" s="132"/>
      <c r="D145" s="74"/>
      <c r="E145" s="50"/>
      <c r="F145" s="74"/>
      <c r="G145" s="74"/>
    </row>
    <row r="146" spans="1:8" ht="15" x14ac:dyDescent="0.25">
      <c r="A146" s="74"/>
      <c r="B146" s="74"/>
      <c r="C146" s="132"/>
      <c r="D146" s="74"/>
      <c r="E146" s="50"/>
      <c r="F146" s="74"/>
      <c r="G146" s="74"/>
    </row>
    <row r="147" spans="1:8" x14ac:dyDescent="0.2">
      <c r="A147" s="74"/>
      <c r="B147" s="74"/>
      <c r="C147" s="132"/>
      <c r="D147" s="74"/>
      <c r="E147" s="74"/>
      <c r="F147" s="74"/>
      <c r="G147" s="74"/>
    </row>
    <row r="148" spans="1:8" ht="15" x14ac:dyDescent="0.25">
      <c r="A148" s="125"/>
      <c r="B148" s="125"/>
      <c r="C148" s="132"/>
      <c r="D148" s="74"/>
      <c r="E148" s="74"/>
      <c r="F148" s="74"/>
      <c r="G148" s="74"/>
    </row>
    <row r="149" spans="1:8" ht="15" x14ac:dyDescent="0.25">
      <c r="A149" s="74"/>
      <c r="B149" s="74"/>
      <c r="C149" s="132"/>
      <c r="D149" s="125"/>
      <c r="E149" s="74"/>
      <c r="F149" s="74"/>
      <c r="G149" s="74"/>
    </row>
    <row r="150" spans="1:8" ht="18.75" x14ac:dyDescent="0.3">
      <c r="A150" s="133"/>
      <c r="B150" s="134"/>
      <c r="C150" s="132"/>
      <c r="D150" s="74"/>
      <c r="E150" s="74"/>
      <c r="F150" s="74"/>
      <c r="G150" s="74"/>
    </row>
    <row r="151" spans="1:8" ht="15" x14ac:dyDescent="0.25">
      <c r="A151" s="135"/>
      <c r="B151" s="74"/>
      <c r="C151" s="74"/>
      <c r="D151" s="74"/>
      <c r="E151" s="74"/>
      <c r="F151" s="74"/>
      <c r="G151" s="74"/>
    </row>
    <row r="152" spans="1:8" ht="15" x14ac:dyDescent="0.25">
      <c r="A152" s="74"/>
      <c r="B152" s="74"/>
      <c r="C152" s="125"/>
      <c r="D152" s="74"/>
      <c r="E152" s="74"/>
      <c r="F152" s="74"/>
      <c r="G152" s="74"/>
    </row>
    <row r="153" spans="1:8" x14ac:dyDescent="0.2">
      <c r="A153" s="74"/>
      <c r="B153" s="136"/>
      <c r="C153" s="74"/>
      <c r="D153" s="74"/>
      <c r="E153" s="74"/>
      <c r="F153" s="74"/>
      <c r="G153" s="74"/>
    </row>
    <row r="154" spans="1:8" ht="15" x14ac:dyDescent="0.25">
      <c r="A154" s="74"/>
      <c r="B154" s="136"/>
      <c r="C154" s="134"/>
      <c r="D154" s="74"/>
      <c r="E154" s="74"/>
      <c r="F154" s="74"/>
      <c r="G154" s="74"/>
    </row>
    <row r="155" spans="1:8" x14ac:dyDescent="0.2">
      <c r="A155" s="74"/>
      <c r="B155" s="136"/>
      <c r="C155" s="74"/>
      <c r="D155" s="74"/>
      <c r="E155" s="74"/>
      <c r="F155" s="74"/>
      <c r="G155" s="74"/>
      <c r="H155" t="s">
        <v>23</v>
      </c>
    </row>
    <row r="156" spans="1:8" x14ac:dyDescent="0.2">
      <c r="A156" s="74"/>
      <c r="B156" s="136"/>
      <c r="C156" s="74"/>
      <c r="D156" s="74"/>
      <c r="E156" s="74"/>
      <c r="F156" s="74"/>
      <c r="G156" s="74"/>
    </row>
    <row r="157" spans="1:8" x14ac:dyDescent="0.2">
      <c r="A157" s="74"/>
      <c r="B157" s="74"/>
      <c r="C157" s="137"/>
      <c r="D157" s="74"/>
      <c r="E157" s="74"/>
      <c r="F157" s="74"/>
      <c r="G157" s="74"/>
    </row>
    <row r="158" spans="1:8" x14ac:dyDescent="0.2">
      <c r="A158" s="74"/>
      <c r="B158" s="74"/>
      <c r="C158" s="137"/>
      <c r="D158" s="74"/>
      <c r="E158" s="74"/>
      <c r="F158" s="74"/>
      <c r="G158" s="74"/>
    </row>
    <row r="159" spans="1:8" x14ac:dyDescent="0.2">
      <c r="A159" s="74"/>
      <c r="B159" s="74"/>
      <c r="C159" s="74"/>
      <c r="D159" s="74"/>
      <c r="E159" s="74"/>
      <c r="F159" s="74"/>
      <c r="G159" s="74"/>
    </row>
    <row r="160" spans="1:8" x14ac:dyDescent="0.2">
      <c r="A160" s="74"/>
      <c r="B160" s="74"/>
      <c r="C160" s="12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132"/>
      <c r="D162" s="74"/>
      <c r="E162" s="74"/>
      <c r="F162" s="74"/>
      <c r="G162" s="74"/>
    </row>
    <row r="163" spans="1:7" x14ac:dyDescent="0.2">
      <c r="A163" s="74"/>
      <c r="B163" s="74"/>
      <c r="C163" s="132"/>
      <c r="D163" s="74"/>
      <c r="E163" s="74"/>
      <c r="F163" s="74"/>
      <c r="G163" s="74"/>
    </row>
    <row r="164" spans="1:7" ht="15" x14ac:dyDescent="0.25">
      <c r="A164" s="135"/>
      <c r="B164" s="74"/>
      <c r="C164" s="132"/>
      <c r="D164" s="74"/>
      <c r="E164" s="74"/>
      <c r="F164" s="74"/>
      <c r="G164" s="74"/>
    </row>
    <row r="165" spans="1:7" x14ac:dyDescent="0.2">
      <c r="A165" s="74"/>
      <c r="B165" s="74"/>
      <c r="C165" s="132"/>
      <c r="D165" s="74"/>
      <c r="E165" s="74"/>
      <c r="F165" s="74"/>
      <c r="G165" s="74"/>
    </row>
    <row r="166" spans="1:7" ht="18.75" x14ac:dyDescent="0.3">
      <c r="A166" s="138"/>
      <c r="B166" s="138"/>
      <c r="C166" s="74"/>
      <c r="D166" s="74"/>
      <c r="E166" s="138"/>
      <c r="F166" s="138"/>
      <c r="G166" s="74"/>
    </row>
    <row r="167" spans="1:7" ht="18.75" x14ac:dyDescent="0.3">
      <c r="A167" s="74"/>
      <c r="B167" s="74"/>
      <c r="C167" s="74"/>
      <c r="D167" s="138"/>
      <c r="E167" s="74"/>
      <c r="F167" s="74"/>
      <c r="G167" s="74"/>
    </row>
    <row r="168" spans="1:7" x14ac:dyDescent="0.2">
      <c r="A168" s="74"/>
      <c r="B168" s="74"/>
      <c r="C168" s="12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ht="18.75" x14ac:dyDescent="0.3">
      <c r="A170" s="74"/>
      <c r="B170" s="74"/>
      <c r="C170" s="138"/>
      <c r="D170" s="74"/>
      <c r="E170" s="50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132"/>
      <c r="D174" s="74"/>
      <c r="E174" s="74"/>
      <c r="F174" s="74"/>
      <c r="G174" s="74"/>
    </row>
    <row r="175" spans="1:7" x14ac:dyDescent="0.2">
      <c r="A175" s="74"/>
      <c r="B175" s="132"/>
      <c r="C175" s="74"/>
      <c r="D175" s="74"/>
      <c r="E175" s="74"/>
      <c r="F175" s="74"/>
      <c r="G175" s="74"/>
    </row>
    <row r="176" spans="1:7" x14ac:dyDescent="0.2">
      <c r="A176" s="74"/>
      <c r="B176" s="74"/>
      <c r="C176" s="74"/>
      <c r="D176" s="74"/>
      <c r="E176" s="74"/>
      <c r="F176" s="74"/>
      <c r="G176" s="74"/>
    </row>
    <row r="177" spans="1:7" x14ac:dyDescent="0.2">
      <c r="A177" s="74"/>
      <c r="B177" s="74"/>
      <c r="C177" s="74"/>
      <c r="D177" s="74"/>
      <c r="E177" s="74"/>
      <c r="F177" s="74"/>
      <c r="G177" s="74"/>
    </row>
    <row r="178" spans="1:7" x14ac:dyDescent="0.2">
      <c r="A178" s="74"/>
      <c r="B178" s="74"/>
      <c r="C178" s="74"/>
      <c r="D178" s="74"/>
      <c r="E178" s="74"/>
      <c r="F178" s="74"/>
      <c r="G178" s="74"/>
    </row>
    <row r="179" spans="1:7" x14ac:dyDescent="0.2">
      <c r="A179" s="74"/>
      <c r="B179" s="74"/>
      <c r="C179" s="74"/>
      <c r="D179" s="74"/>
      <c r="E179" s="74"/>
      <c r="F179" s="74"/>
      <c r="G179" s="74"/>
    </row>
    <row r="180" spans="1:7" x14ac:dyDescent="0.2">
      <c r="A180" s="74"/>
      <c r="B180" s="74"/>
      <c r="C180" s="74"/>
      <c r="D180" s="74"/>
      <c r="E180" s="74"/>
      <c r="F180" s="74"/>
      <c r="G180" s="74"/>
    </row>
    <row r="181" spans="1:7" x14ac:dyDescent="0.2">
      <c r="A181" s="74"/>
      <c r="B181" s="74"/>
      <c r="C181" s="74"/>
      <c r="D181" s="74"/>
      <c r="E181" s="74"/>
      <c r="F181" s="74"/>
      <c r="G181" s="74"/>
    </row>
    <row r="182" spans="1:7" x14ac:dyDescent="0.2">
      <c r="A182" s="74"/>
      <c r="B182" s="74"/>
      <c r="C182" s="74"/>
      <c r="D182" s="74"/>
      <c r="E182" s="74"/>
      <c r="F182" s="74"/>
      <c r="G182" s="74"/>
    </row>
    <row r="183" spans="1:7" x14ac:dyDescent="0.2">
      <c r="A183" s="74"/>
      <c r="B183" s="74"/>
      <c r="C183" s="74"/>
      <c r="D183" s="74"/>
      <c r="E183" s="74"/>
      <c r="F183" s="74"/>
      <c r="G183" s="74"/>
    </row>
    <row r="184" spans="1:7" x14ac:dyDescent="0.2">
      <c r="A184" s="74"/>
      <c r="B184" s="74"/>
      <c r="C184" s="74"/>
      <c r="D184" s="74"/>
      <c r="E184" s="74"/>
      <c r="F184" s="74"/>
      <c r="G184" s="74"/>
    </row>
    <row r="185" spans="1:7" x14ac:dyDescent="0.2">
      <c r="A185" s="74"/>
      <c r="B185" s="74"/>
      <c r="C185" s="74"/>
      <c r="D185" s="74"/>
      <c r="E185" s="74"/>
      <c r="F185" s="74"/>
      <c r="G185" s="74"/>
    </row>
    <row r="186" spans="1:7" x14ac:dyDescent="0.2">
      <c r="A186" s="74"/>
      <c r="B186" s="74"/>
      <c r="C186" s="74"/>
      <c r="D186" s="74"/>
      <c r="E186" s="74"/>
      <c r="F186" s="74"/>
      <c r="G186" s="74"/>
    </row>
    <row r="187" spans="1:7" x14ac:dyDescent="0.2">
      <c r="A187" s="74"/>
      <c r="B187" s="74"/>
      <c r="C187" s="74"/>
      <c r="D187" s="74"/>
      <c r="E187" s="74"/>
      <c r="F187" s="74"/>
      <c r="G187" s="74"/>
    </row>
    <row r="188" spans="1:7" x14ac:dyDescent="0.2">
      <c r="A188" s="74"/>
      <c r="B188" s="74"/>
      <c r="C188" s="74"/>
      <c r="D188" s="74"/>
      <c r="E188" s="74"/>
      <c r="F188" s="74"/>
      <c r="G188" s="74"/>
    </row>
    <row r="189" spans="1:7" x14ac:dyDescent="0.2">
      <c r="A189" s="74"/>
      <c r="B189" s="74"/>
      <c r="C189" s="74"/>
      <c r="D189" s="74"/>
      <c r="E189" s="74"/>
      <c r="F189" s="74"/>
      <c r="G189" s="74"/>
    </row>
    <row r="190" spans="1:7" x14ac:dyDescent="0.2">
      <c r="A190" s="74"/>
      <c r="B190" s="74"/>
      <c r="C190" s="74"/>
      <c r="D190" s="74"/>
      <c r="E190" s="74"/>
      <c r="F190" s="74"/>
      <c r="G190" s="74"/>
    </row>
    <row r="191" spans="1:7" x14ac:dyDescent="0.2">
      <c r="A191" s="74"/>
      <c r="B191" s="74"/>
      <c r="C191" s="74"/>
      <c r="D191" s="74"/>
      <c r="E191" s="74"/>
      <c r="F191" s="74"/>
      <c r="G191" s="74"/>
    </row>
    <row r="192" spans="1:7" x14ac:dyDescent="0.2">
      <c r="A192" s="74"/>
      <c r="B192" s="74"/>
      <c r="C192" s="74"/>
      <c r="D192" s="74"/>
      <c r="E192" s="74"/>
      <c r="F192" s="74"/>
      <c r="G192" s="74"/>
    </row>
    <row r="193" spans="1:7" x14ac:dyDescent="0.2">
      <c r="A193" s="74"/>
      <c r="B193" s="74"/>
      <c r="C193" s="74"/>
      <c r="D193" s="74"/>
      <c r="E193" s="74"/>
      <c r="F193" s="74"/>
      <c r="G193" s="74"/>
    </row>
    <row r="194" spans="1:7" x14ac:dyDescent="0.2">
      <c r="A194" s="74"/>
      <c r="B194" s="74"/>
      <c r="C194" s="74"/>
      <c r="D194" s="74"/>
      <c r="E194" s="74"/>
      <c r="F194" s="74"/>
      <c r="G194" s="74"/>
    </row>
    <row r="195" spans="1:7" x14ac:dyDescent="0.2">
      <c r="A195" s="74"/>
      <c r="B195" s="74"/>
      <c r="C195" s="74"/>
      <c r="D195" s="74"/>
      <c r="E195" s="74"/>
      <c r="F195" s="74"/>
      <c r="G195" s="74"/>
    </row>
    <row r="196" spans="1:7" x14ac:dyDescent="0.2">
      <c r="A196" s="74"/>
      <c r="B196" s="74"/>
      <c r="C196" s="74"/>
      <c r="D196" s="74"/>
      <c r="E196" s="74"/>
      <c r="F196" s="74"/>
      <c r="G196" s="74"/>
    </row>
    <row r="197" spans="1:7" x14ac:dyDescent="0.2">
      <c r="A197" s="74"/>
      <c r="B197" s="74"/>
      <c r="C197" s="74"/>
      <c r="D197" s="74"/>
      <c r="E197" s="74"/>
      <c r="F197" s="74"/>
      <c r="G197" s="74"/>
    </row>
    <row r="198" spans="1:7" x14ac:dyDescent="0.2">
      <c r="A198" s="74"/>
      <c r="B198" s="74"/>
      <c r="C198" s="74"/>
      <c r="D198" s="74"/>
      <c r="E198" s="74"/>
      <c r="F198" s="74"/>
      <c r="G198" s="74"/>
    </row>
    <row r="199" spans="1:7" x14ac:dyDescent="0.2">
      <c r="A199" s="74"/>
      <c r="B199" s="74"/>
      <c r="C199" s="74"/>
      <c r="D199" s="74"/>
      <c r="E199" s="74"/>
      <c r="F199" s="74"/>
      <c r="G199" s="74"/>
    </row>
  </sheetData>
  <conditionalFormatting sqref="E134 E125:E127 E121:E122 E164 J12 E170 E139:E146 E118:E119 F116:F117 E92:E115">
    <cfRule type="containsText" dxfId="7" priority="9" operator="containsText" text="FAIL">
      <formula>NOT(ISERROR(SEARCH("FAIL",E12)))</formula>
    </cfRule>
    <cfRule type="containsText" dxfId="6" priority="10" operator="containsText" text="FAIL">
      <formula>NOT(ISERROR(SEARCH("FAIL",E12)))</formula>
    </cfRule>
  </conditionalFormatting>
  <conditionalFormatting sqref="F63">
    <cfRule type="containsText" dxfId="5" priority="5" operator="containsText" text="FAIL">
      <formula>NOT(ISERROR(SEARCH("FAIL",F63)))</formula>
    </cfRule>
    <cfRule type="containsText" dxfId="4" priority="6" operator="containsText" text="FAIL">
      <formula>NOT(ISERROR(SEARCH("FAIL",F63)))</formula>
    </cfRule>
  </conditionalFormatting>
  <conditionalFormatting sqref="F97:F114">
    <cfRule type="containsText" dxfId="3" priority="3" operator="containsText" text="FAIL">
      <formula>NOT(ISERROR(SEARCH("FAIL",F97)))</formula>
    </cfRule>
    <cfRule type="containsText" dxfId="2" priority="4" operator="containsText" text="FAIL">
      <formula>NOT(ISERROR(SEARCH("FAIL",F97)))</formula>
    </cfRule>
  </conditionalFormatting>
  <conditionalFormatting sqref="F75">
    <cfRule type="containsText" dxfId="1" priority="1" operator="containsText" text="FAIL">
      <formula>NOT(ISERROR(SEARCH("FAIL",F75)))</formula>
    </cfRule>
    <cfRule type="containsText" dxfId="0" priority="2" operator="containsText" text="FAIL">
      <formula>NOT(ISERROR(SEARCH("FAIL",F75)))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34"/>
  <sheetViews>
    <sheetView workbookViewId="0">
      <selection activeCell="X27" sqref="X27"/>
    </sheetView>
  </sheetViews>
  <sheetFormatPr defaultColWidth="11.42578125" defaultRowHeight="12.75" x14ac:dyDescent="0.2"/>
  <cols>
    <col min="1" max="1" width="12.85546875" customWidth="1"/>
    <col min="2" max="2" width="5" customWidth="1"/>
    <col min="3" max="3" width="8.140625" customWidth="1"/>
    <col min="4" max="4" width="8.85546875" customWidth="1"/>
    <col min="5" max="5" width="7" customWidth="1"/>
    <col min="6" max="6" width="7.85546875" style="51" customWidth="1"/>
    <col min="7" max="7" width="5.85546875" style="88" customWidth="1"/>
    <col min="8" max="8" width="7.42578125" style="51" customWidth="1"/>
    <col min="9" max="9" width="6.42578125" style="52" customWidth="1"/>
    <col min="10" max="12" width="5.85546875" style="51" customWidth="1"/>
    <col min="13" max="13" width="8.42578125" style="52" customWidth="1"/>
    <col min="14" max="14" width="7.42578125" style="88" customWidth="1"/>
    <col min="15" max="15" width="6.42578125" style="88" customWidth="1"/>
    <col min="16" max="16" width="7.42578125" style="88" customWidth="1"/>
    <col min="17" max="17" width="7.42578125" customWidth="1"/>
    <col min="18" max="18" width="7.42578125" style="52" customWidth="1"/>
    <col min="19" max="19" width="6.42578125" style="52" customWidth="1"/>
    <col min="20" max="20" width="8.42578125" style="52" customWidth="1"/>
    <col min="32" max="32" width="13.85546875" customWidth="1"/>
  </cols>
  <sheetData>
    <row r="1" spans="1:34" x14ac:dyDescent="0.2">
      <c r="A1" s="87" t="s">
        <v>88</v>
      </c>
    </row>
    <row r="2" spans="1:34" x14ac:dyDescent="0.2">
      <c r="A2" s="53"/>
    </row>
    <row r="3" spans="1:34" x14ac:dyDescent="0.2">
      <c r="A3" s="89" t="str">
        <f>VLOOKUP($A$1,A11:A534,1)</f>
        <v>WW500X306</v>
      </c>
    </row>
    <row r="4" spans="1:34" x14ac:dyDescent="0.2">
      <c r="A4" s="90" t="s">
        <v>89</v>
      </c>
      <c r="B4" s="91" t="s">
        <v>90</v>
      </c>
      <c r="C4" s="91" t="s">
        <v>91</v>
      </c>
      <c r="D4" s="91" t="s">
        <v>92</v>
      </c>
      <c r="E4" s="91" t="s">
        <v>93</v>
      </c>
      <c r="F4" s="92" t="s">
        <v>94</v>
      </c>
      <c r="G4" s="93" t="s">
        <v>95</v>
      </c>
      <c r="H4" s="92" t="s">
        <v>96</v>
      </c>
      <c r="I4" s="94" t="s">
        <v>97</v>
      </c>
      <c r="J4" s="92" t="s">
        <v>98</v>
      </c>
      <c r="K4" s="92" t="s">
        <v>99</v>
      </c>
      <c r="L4" s="92" t="s">
        <v>100</v>
      </c>
      <c r="M4" s="94" t="s">
        <v>101</v>
      </c>
      <c r="N4" s="93" t="s">
        <v>102</v>
      </c>
      <c r="O4" s="93" t="s">
        <v>103</v>
      </c>
      <c r="P4" s="93" t="s">
        <v>104</v>
      </c>
      <c r="Q4" s="91" t="s">
        <v>105</v>
      </c>
      <c r="R4" s="94" t="s">
        <v>106</v>
      </c>
      <c r="S4" s="94" t="s">
        <v>107</v>
      </c>
      <c r="T4" s="94" t="s">
        <v>108</v>
      </c>
      <c r="Z4" s="95" t="s">
        <v>109</v>
      </c>
      <c r="AA4" s="95" t="s">
        <v>110</v>
      </c>
    </row>
    <row r="5" spans="1:34" x14ac:dyDescent="0.2">
      <c r="A5" s="96" t="str">
        <f>IF($A$3=$A$1,$A$3,0)</f>
        <v>WW500X306</v>
      </c>
      <c r="B5" s="96" t="str">
        <f>VLOOKUP($A$5,$A11:$T534,2)</f>
        <v>WW</v>
      </c>
      <c r="C5" s="96">
        <f>VLOOKUP($A$5,$A11:$T534,3)</f>
        <v>500</v>
      </c>
      <c r="D5" s="97">
        <f>VLOOKUP($A$5,$A11:$T534,4)</f>
        <v>306</v>
      </c>
      <c r="E5" s="98">
        <f>VLOOKUP($A$5,$A11:$T534,5)</f>
        <v>39000</v>
      </c>
      <c r="F5" s="98">
        <f>VLOOKUP($A$5,$A11:$T534,6)</f>
        <v>500</v>
      </c>
      <c r="G5" s="99">
        <f>VLOOKUP($A$5,$A11:$T534,7)</f>
        <v>20</v>
      </c>
      <c r="H5" s="98">
        <f>VLOOKUP($A$5,$A11:$T534,8)</f>
        <v>500</v>
      </c>
      <c r="I5" s="97">
        <f>VLOOKUP($A$5,$A11:$T534,9)</f>
        <v>30</v>
      </c>
      <c r="J5" s="98">
        <f>VLOOKUP($A$5,$A11:$T534,10)</f>
        <v>418</v>
      </c>
      <c r="K5" s="98">
        <f>VLOOKUP($A$5,$A11:$T534,11)</f>
        <v>41</v>
      </c>
      <c r="L5" s="98">
        <f>VLOOKUP($A$5,$A11:$T534,12)</f>
        <v>20</v>
      </c>
      <c r="M5" s="97">
        <f>VLOOKUP($A$5,$A11:$T534,13)</f>
        <v>1810</v>
      </c>
      <c r="N5" s="99">
        <f>VLOOKUP($A$5,$A11:$T534,14)</f>
        <v>7240</v>
      </c>
      <c r="O5" s="99">
        <f>VLOOKUP($A$5,$A11:$T534,15)</f>
        <v>215</v>
      </c>
      <c r="P5" s="99">
        <f>VLOOKUP($A$5,$A11:$T534,16)</f>
        <v>8060</v>
      </c>
      <c r="Q5" s="100">
        <f>VLOOKUP($A$5,$A11:$T534,17)</f>
        <v>625</v>
      </c>
      <c r="R5" s="97">
        <f>VLOOKUP($A$5,$A11:$T534,18)</f>
        <v>2500</v>
      </c>
      <c r="S5" s="97">
        <f>VLOOKUP($A$5,$A11:$T534,19)</f>
        <v>127</v>
      </c>
      <c r="T5" s="97">
        <f>VLOOKUP($A$5,$A11:$T534,20)</f>
        <v>3800</v>
      </c>
      <c r="Z5" s="101" t="s">
        <v>111</v>
      </c>
      <c r="AA5" s="101" t="s">
        <v>111</v>
      </c>
      <c r="AB5" t="s">
        <v>112</v>
      </c>
      <c r="AC5" t="s">
        <v>113</v>
      </c>
      <c r="AD5" t="s">
        <v>114</v>
      </c>
      <c r="AE5" s="102" t="s">
        <v>115</v>
      </c>
      <c r="AF5" s="103" t="s">
        <v>116</v>
      </c>
      <c r="AG5" s="53" t="s">
        <v>117</v>
      </c>
      <c r="AH5" s="53" t="s">
        <v>118</v>
      </c>
    </row>
    <row r="6" spans="1:34" s="104" customFormat="1" x14ac:dyDescent="0.2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  <c r="W6" s="104">
        <v>23</v>
      </c>
      <c r="X6" s="104">
        <v>24</v>
      </c>
      <c r="Y6" s="104">
        <v>25</v>
      </c>
      <c r="Z6" s="101" t="s">
        <v>119</v>
      </c>
      <c r="AA6" s="101" t="s">
        <v>119</v>
      </c>
      <c r="AB6" s="104" t="s">
        <v>120</v>
      </c>
      <c r="AC6" s="104" t="s">
        <v>121</v>
      </c>
      <c r="AD6" s="104" t="s">
        <v>13</v>
      </c>
      <c r="AE6" s="105" t="s">
        <v>122</v>
      </c>
      <c r="AF6" s="103"/>
      <c r="AG6" s="53" t="s">
        <v>123</v>
      </c>
      <c r="AH6" s="53" t="s">
        <v>124</v>
      </c>
    </row>
    <row r="7" spans="1:34" x14ac:dyDescent="0.2">
      <c r="A7" s="103" t="s">
        <v>116</v>
      </c>
      <c r="B7" s="53" t="s">
        <v>117</v>
      </c>
      <c r="C7" s="53" t="s">
        <v>118</v>
      </c>
      <c r="D7" s="53" t="s">
        <v>125</v>
      </c>
      <c r="E7" s="53" t="s">
        <v>126</v>
      </c>
      <c r="F7" s="104" t="s">
        <v>127</v>
      </c>
      <c r="G7" s="95" t="s">
        <v>128</v>
      </c>
      <c r="H7" s="104" t="s">
        <v>129</v>
      </c>
      <c r="I7" s="102" t="s">
        <v>129</v>
      </c>
      <c r="J7" s="104" t="s">
        <v>130</v>
      </c>
      <c r="K7" s="104" t="s">
        <v>131</v>
      </c>
      <c r="L7" s="104" t="s">
        <v>132</v>
      </c>
      <c r="M7" s="102" t="s">
        <v>115</v>
      </c>
      <c r="N7" s="95" t="s">
        <v>109</v>
      </c>
      <c r="O7" s="95" t="s">
        <v>133</v>
      </c>
      <c r="P7" s="95" t="s">
        <v>110</v>
      </c>
      <c r="Q7" s="53" t="s">
        <v>134</v>
      </c>
      <c r="R7" s="102" t="s">
        <v>135</v>
      </c>
      <c r="S7" s="102" t="s">
        <v>136</v>
      </c>
      <c r="T7" s="102" t="s">
        <v>137</v>
      </c>
      <c r="Z7" s="93" t="s">
        <v>102</v>
      </c>
      <c r="AA7" s="93" t="s">
        <v>104</v>
      </c>
      <c r="AE7" s="105" t="s">
        <v>138</v>
      </c>
      <c r="AF7" s="103"/>
      <c r="AH7" s="106" t="s">
        <v>139</v>
      </c>
    </row>
    <row r="8" spans="1:34" x14ac:dyDescent="0.2">
      <c r="A8" s="103"/>
      <c r="B8" s="53" t="s">
        <v>123</v>
      </c>
      <c r="C8" s="53" t="s">
        <v>124</v>
      </c>
      <c r="D8" s="53" t="s">
        <v>140</v>
      </c>
      <c r="E8" s="53"/>
      <c r="F8" s="104"/>
      <c r="G8" s="95" t="s">
        <v>141</v>
      </c>
      <c r="H8" s="104" t="s">
        <v>142</v>
      </c>
      <c r="I8" s="102" t="s">
        <v>141</v>
      </c>
      <c r="J8" s="104" t="s">
        <v>143</v>
      </c>
      <c r="K8" s="104" t="s">
        <v>143</v>
      </c>
      <c r="L8" s="104" t="s">
        <v>143</v>
      </c>
      <c r="M8" s="105" t="s">
        <v>122</v>
      </c>
      <c r="N8" s="101" t="s">
        <v>111</v>
      </c>
      <c r="O8" s="95"/>
      <c r="P8" s="101" t="s">
        <v>111</v>
      </c>
      <c r="Q8" s="106" t="s">
        <v>122</v>
      </c>
      <c r="R8" s="105" t="s">
        <v>111</v>
      </c>
      <c r="S8" s="102"/>
      <c r="T8" s="105" t="s">
        <v>111</v>
      </c>
      <c r="Z8" s="95">
        <v>37.4</v>
      </c>
      <c r="AA8" s="95">
        <v>0</v>
      </c>
      <c r="AB8" s="52">
        <f>+Z8*0.315</f>
        <v>11.780999999999999</v>
      </c>
      <c r="AD8">
        <v>1340</v>
      </c>
      <c r="AE8" s="102">
        <v>1.91</v>
      </c>
      <c r="AF8" s="103" t="s">
        <v>144</v>
      </c>
      <c r="AG8" s="53" t="s">
        <v>145</v>
      </c>
      <c r="AH8" s="53">
        <v>100</v>
      </c>
    </row>
    <row r="9" spans="1:34" x14ac:dyDescent="0.2">
      <c r="A9" s="103"/>
      <c r="C9" s="106" t="s">
        <v>139</v>
      </c>
      <c r="D9" s="106" t="s">
        <v>23</v>
      </c>
      <c r="E9" s="106" t="s">
        <v>146</v>
      </c>
      <c r="F9" s="107" t="s">
        <v>139</v>
      </c>
      <c r="G9" s="101" t="s">
        <v>139</v>
      </c>
      <c r="H9" s="107" t="s">
        <v>139</v>
      </c>
      <c r="I9" s="105" t="s">
        <v>139</v>
      </c>
      <c r="J9" s="107" t="s">
        <v>139</v>
      </c>
      <c r="K9" s="107" t="s">
        <v>139</v>
      </c>
      <c r="L9" s="107" t="s">
        <v>139</v>
      </c>
      <c r="M9" s="105" t="s">
        <v>138</v>
      </c>
      <c r="N9" s="101" t="s">
        <v>119</v>
      </c>
      <c r="O9" s="101" t="s">
        <v>139</v>
      </c>
      <c r="P9" s="101" t="s">
        <v>119</v>
      </c>
      <c r="Q9" s="106" t="s">
        <v>138</v>
      </c>
      <c r="R9" s="105" t="s">
        <v>119</v>
      </c>
      <c r="S9" s="105" t="s">
        <v>139</v>
      </c>
      <c r="T9" s="105" t="s">
        <v>119</v>
      </c>
      <c r="Z9" s="95">
        <v>31.6</v>
      </c>
      <c r="AA9" s="95">
        <v>0</v>
      </c>
      <c r="AB9" s="52">
        <f t="shared" ref="AB9:AB72" si="0">+Z9*0.315</f>
        <v>9.9540000000000006</v>
      </c>
      <c r="AD9">
        <v>1050</v>
      </c>
      <c r="AE9" s="102">
        <v>1.61</v>
      </c>
      <c r="AF9" s="103" t="s">
        <v>147</v>
      </c>
      <c r="AG9" s="53" t="s">
        <v>145</v>
      </c>
      <c r="AH9" s="53">
        <v>100</v>
      </c>
    </row>
    <row r="10" spans="1:34" x14ac:dyDescent="0.2">
      <c r="A10" s="90" t="s">
        <v>89</v>
      </c>
      <c r="B10" s="91" t="s">
        <v>90</v>
      </c>
      <c r="C10" s="91" t="s">
        <v>91</v>
      </c>
      <c r="D10" s="91" t="s">
        <v>92</v>
      </c>
      <c r="E10" s="91" t="s">
        <v>93</v>
      </c>
      <c r="F10" s="92" t="s">
        <v>94</v>
      </c>
      <c r="G10" s="93" t="s">
        <v>95</v>
      </c>
      <c r="H10" s="92" t="s">
        <v>96</v>
      </c>
      <c r="I10" s="94" t="s">
        <v>97</v>
      </c>
      <c r="J10" s="92" t="s">
        <v>98</v>
      </c>
      <c r="K10" s="92" t="s">
        <v>99</v>
      </c>
      <c r="L10" s="92" t="s">
        <v>100</v>
      </c>
      <c r="M10" s="94" t="s">
        <v>101</v>
      </c>
      <c r="N10" s="93" t="s">
        <v>102</v>
      </c>
      <c r="O10" s="93" t="s">
        <v>103</v>
      </c>
      <c r="P10" s="93" t="s">
        <v>104</v>
      </c>
      <c r="Q10" s="91" t="s">
        <v>105</v>
      </c>
      <c r="R10" s="94" t="s">
        <v>106</v>
      </c>
      <c r="S10" s="94" t="s">
        <v>107</v>
      </c>
      <c r="T10" s="94" t="s">
        <v>108</v>
      </c>
      <c r="Z10" s="95">
        <v>34.6</v>
      </c>
      <c r="AA10" s="95">
        <v>0</v>
      </c>
      <c r="AB10" s="52">
        <f t="shared" si="0"/>
        <v>10.899000000000001</v>
      </c>
      <c r="AD10">
        <v>1180</v>
      </c>
      <c r="AE10" s="102">
        <v>1.77</v>
      </c>
      <c r="AF10" s="103" t="s">
        <v>148</v>
      </c>
      <c r="AG10" s="53" t="s">
        <v>145</v>
      </c>
      <c r="AH10" s="53">
        <v>100</v>
      </c>
    </row>
    <row r="11" spans="1:34" x14ac:dyDescent="0.2">
      <c r="A11" s="103" t="s">
        <v>144</v>
      </c>
      <c r="B11" s="53" t="s">
        <v>145</v>
      </c>
      <c r="C11" s="53">
        <v>100</v>
      </c>
      <c r="D11" s="53">
        <v>11</v>
      </c>
      <c r="E11" s="104">
        <v>1370</v>
      </c>
      <c r="F11" s="104">
        <v>102</v>
      </c>
      <c r="G11" s="95">
        <v>8.1999999999999993</v>
      </c>
      <c r="H11" s="104">
        <v>43</v>
      </c>
      <c r="I11" s="102">
        <v>7.5</v>
      </c>
      <c r="J11" s="104">
        <v>66</v>
      </c>
      <c r="K11" s="104">
        <v>18</v>
      </c>
      <c r="L11" s="104">
        <v>0</v>
      </c>
      <c r="M11" s="102">
        <v>1.91</v>
      </c>
      <c r="N11" s="95">
        <v>37.4</v>
      </c>
      <c r="O11" s="95">
        <v>37.299999999999997</v>
      </c>
      <c r="P11" s="95">
        <v>0</v>
      </c>
      <c r="Q11" s="108">
        <v>0.17399999999999999</v>
      </c>
      <c r="R11" s="102">
        <v>5.52</v>
      </c>
      <c r="S11" s="102">
        <v>11.3</v>
      </c>
      <c r="T11" s="102">
        <v>0</v>
      </c>
      <c r="Z11" s="95">
        <v>48.6</v>
      </c>
      <c r="AA11" s="95">
        <v>0</v>
      </c>
      <c r="AB11" s="52">
        <f t="shared" si="0"/>
        <v>15.309000000000001</v>
      </c>
      <c r="AD11">
        <v>1050</v>
      </c>
      <c r="AE11" s="102">
        <v>3.09</v>
      </c>
      <c r="AF11" s="103" t="s">
        <v>149</v>
      </c>
      <c r="AG11" s="53" t="s">
        <v>145</v>
      </c>
      <c r="AH11" s="53">
        <v>130</v>
      </c>
    </row>
    <row r="12" spans="1:34" x14ac:dyDescent="0.2">
      <c r="A12" s="103" t="s">
        <v>147</v>
      </c>
      <c r="B12" s="53" t="s">
        <v>145</v>
      </c>
      <c r="C12" s="53">
        <v>100</v>
      </c>
      <c r="D12" s="53">
        <v>8</v>
      </c>
      <c r="E12" s="104">
        <v>1020</v>
      </c>
      <c r="F12" s="104">
        <v>102</v>
      </c>
      <c r="G12" s="95">
        <v>4.7</v>
      </c>
      <c r="H12" s="104">
        <v>40</v>
      </c>
      <c r="I12" s="102">
        <v>7.5</v>
      </c>
      <c r="J12" s="104">
        <v>66</v>
      </c>
      <c r="K12" s="104">
        <v>18</v>
      </c>
      <c r="L12" s="104">
        <v>0</v>
      </c>
      <c r="M12" s="102">
        <v>1.61</v>
      </c>
      <c r="N12" s="95">
        <v>31.6</v>
      </c>
      <c r="O12" s="95">
        <v>39.700000000000003</v>
      </c>
      <c r="P12" s="95">
        <v>31.6</v>
      </c>
      <c r="Q12" s="108">
        <v>0.13200000000000001</v>
      </c>
      <c r="R12" s="102">
        <v>4.6500000000000004</v>
      </c>
      <c r="S12" s="102">
        <v>11.4</v>
      </c>
      <c r="T12" s="102">
        <v>0</v>
      </c>
      <c r="Z12" s="95">
        <v>57.6</v>
      </c>
      <c r="AA12" s="95">
        <v>0</v>
      </c>
      <c r="AB12" s="52">
        <f t="shared" si="0"/>
        <v>18.144000000000002</v>
      </c>
      <c r="AD12">
        <v>1270</v>
      </c>
      <c r="AE12" s="102">
        <v>3.66</v>
      </c>
      <c r="AF12" s="103" t="s">
        <v>150</v>
      </c>
      <c r="AG12" s="53" t="s">
        <v>145</v>
      </c>
      <c r="AH12" s="53">
        <v>130</v>
      </c>
    </row>
    <row r="13" spans="1:34" ht="13.5" customHeight="1" x14ac:dyDescent="0.2">
      <c r="A13" s="103" t="s">
        <v>148</v>
      </c>
      <c r="B13" s="53" t="s">
        <v>145</v>
      </c>
      <c r="C13" s="53">
        <v>100</v>
      </c>
      <c r="D13" s="53">
        <v>9</v>
      </c>
      <c r="E13" s="104">
        <v>1190</v>
      </c>
      <c r="F13" s="104">
        <v>102</v>
      </c>
      <c r="G13" s="95">
        <v>6.3</v>
      </c>
      <c r="H13" s="104">
        <v>42</v>
      </c>
      <c r="I13" s="102">
        <v>7.5</v>
      </c>
      <c r="J13" s="104">
        <v>66</v>
      </c>
      <c r="K13" s="104">
        <v>18</v>
      </c>
      <c r="L13" s="104">
        <v>0</v>
      </c>
      <c r="M13" s="102">
        <v>1.77</v>
      </c>
      <c r="N13" s="95">
        <v>34.6</v>
      </c>
      <c r="O13" s="95">
        <v>38.6</v>
      </c>
      <c r="P13" s="95">
        <v>0</v>
      </c>
      <c r="Q13" s="108">
        <v>0.158</v>
      </c>
      <c r="R13" s="102">
        <v>5.18</v>
      </c>
      <c r="S13" s="102">
        <v>11.5</v>
      </c>
      <c r="T13" s="102">
        <v>0</v>
      </c>
      <c r="Z13" s="95">
        <v>68.7</v>
      </c>
      <c r="AA13" s="95">
        <v>0</v>
      </c>
      <c r="AB13" s="52">
        <f t="shared" si="0"/>
        <v>21.640499999999999</v>
      </c>
      <c r="AD13">
        <v>1690</v>
      </c>
      <c r="AE13" s="102">
        <v>4.3600000000000003</v>
      </c>
      <c r="AF13" s="103" t="s">
        <v>151</v>
      </c>
      <c r="AG13" s="53" t="s">
        <v>145</v>
      </c>
      <c r="AH13" s="53">
        <v>130</v>
      </c>
    </row>
    <row r="14" spans="1:34" x14ac:dyDescent="0.2">
      <c r="A14" s="103" t="s">
        <v>149</v>
      </c>
      <c r="B14" s="53" t="s">
        <v>145</v>
      </c>
      <c r="C14" s="53">
        <v>130</v>
      </c>
      <c r="D14" s="53">
        <v>10</v>
      </c>
      <c r="E14" s="104">
        <v>1260</v>
      </c>
      <c r="F14" s="104">
        <v>127</v>
      </c>
      <c r="G14" s="95">
        <v>4.8</v>
      </c>
      <c r="H14" s="104">
        <v>44</v>
      </c>
      <c r="I14" s="102">
        <v>8.1</v>
      </c>
      <c r="J14" s="104">
        <v>90</v>
      </c>
      <c r="K14" s="104">
        <v>18</v>
      </c>
      <c r="L14" s="104">
        <v>0</v>
      </c>
      <c r="M14" s="102">
        <v>3.09</v>
      </c>
      <c r="N14" s="95">
        <v>48.6</v>
      </c>
      <c r="O14" s="95">
        <v>49.5</v>
      </c>
      <c r="P14" s="95">
        <v>0</v>
      </c>
      <c r="Q14" s="108">
        <v>0.19500000000000001</v>
      </c>
      <c r="R14" s="102">
        <v>6.14</v>
      </c>
      <c r="S14" s="102">
        <v>12.4</v>
      </c>
      <c r="T14" s="102">
        <v>0</v>
      </c>
      <c r="Z14" s="95">
        <v>70.599999999999994</v>
      </c>
      <c r="AA14" s="95">
        <v>0</v>
      </c>
      <c r="AB14" s="52">
        <f t="shared" si="0"/>
        <v>22.238999999999997</v>
      </c>
      <c r="AD14">
        <v>1080</v>
      </c>
      <c r="AE14" s="102">
        <v>5.36</v>
      </c>
      <c r="AF14" s="103" t="s">
        <v>152</v>
      </c>
      <c r="AG14" s="53" t="s">
        <v>145</v>
      </c>
      <c r="AH14" s="53">
        <v>150</v>
      </c>
    </row>
    <row r="15" spans="1:34" x14ac:dyDescent="0.2">
      <c r="A15" s="103" t="s">
        <v>150</v>
      </c>
      <c r="B15" s="53" t="s">
        <v>145</v>
      </c>
      <c r="C15" s="53">
        <v>130</v>
      </c>
      <c r="D15" s="53">
        <v>13</v>
      </c>
      <c r="E15" s="104">
        <v>1700</v>
      </c>
      <c r="F15" s="104">
        <v>127</v>
      </c>
      <c r="G15" s="95">
        <v>8.3000000000000007</v>
      </c>
      <c r="H15" s="104">
        <v>47</v>
      </c>
      <c r="I15" s="102">
        <v>8.1</v>
      </c>
      <c r="J15" s="104">
        <v>90</v>
      </c>
      <c r="K15" s="104">
        <v>18</v>
      </c>
      <c r="L15" s="104">
        <v>0</v>
      </c>
      <c r="M15" s="102">
        <v>3.66</v>
      </c>
      <c r="N15" s="95">
        <v>57.6</v>
      </c>
      <c r="O15" s="95">
        <v>46.4</v>
      </c>
      <c r="P15" s="95">
        <v>0</v>
      </c>
      <c r="Q15" s="108">
        <v>0.252</v>
      </c>
      <c r="R15" s="102">
        <v>7.2</v>
      </c>
      <c r="S15" s="102">
        <v>12.2</v>
      </c>
      <c r="T15" s="102">
        <v>0</v>
      </c>
      <c r="Z15" s="95">
        <v>81.900000000000006</v>
      </c>
      <c r="AA15" s="95">
        <v>0</v>
      </c>
      <c r="AB15" s="52">
        <f t="shared" si="0"/>
        <v>25.798500000000001</v>
      </c>
      <c r="AD15">
        <v>1240</v>
      </c>
      <c r="AE15" s="102">
        <v>6.22</v>
      </c>
      <c r="AF15" s="103" t="s">
        <v>153</v>
      </c>
      <c r="AG15" s="53" t="s">
        <v>145</v>
      </c>
      <c r="AH15" s="53">
        <v>150</v>
      </c>
    </row>
    <row r="16" spans="1:34" x14ac:dyDescent="0.2">
      <c r="A16" s="103" t="s">
        <v>151</v>
      </c>
      <c r="B16" s="53" t="s">
        <v>145</v>
      </c>
      <c r="C16" s="53">
        <v>130</v>
      </c>
      <c r="D16" s="53">
        <v>17</v>
      </c>
      <c r="E16" s="104">
        <v>2190</v>
      </c>
      <c r="F16" s="104">
        <v>127</v>
      </c>
      <c r="G16" s="95">
        <v>12</v>
      </c>
      <c r="H16" s="104">
        <v>52</v>
      </c>
      <c r="I16" s="102">
        <v>8.1</v>
      </c>
      <c r="J16" s="104">
        <v>90</v>
      </c>
      <c r="K16" s="104">
        <v>18</v>
      </c>
      <c r="L16" s="104">
        <v>0</v>
      </c>
      <c r="M16" s="102">
        <v>4.3600000000000003</v>
      </c>
      <c r="N16" s="95">
        <v>68.7</v>
      </c>
      <c r="O16" s="95">
        <v>44.6</v>
      </c>
      <c r="P16" s="95">
        <v>0</v>
      </c>
      <c r="Q16" s="108">
        <v>0.34599999999999997</v>
      </c>
      <c r="R16" s="102">
        <v>8.85</v>
      </c>
      <c r="S16" s="102">
        <v>12.6</v>
      </c>
      <c r="T16" s="102">
        <v>0</v>
      </c>
      <c r="Z16" s="95">
        <v>93.7</v>
      </c>
      <c r="AA16" s="95">
        <v>0</v>
      </c>
      <c r="AB16" s="52">
        <f t="shared" si="0"/>
        <v>29.515499999999999</v>
      </c>
      <c r="AD16">
        <v>1470</v>
      </c>
      <c r="AE16" s="102">
        <v>7.12</v>
      </c>
      <c r="AF16" s="103" t="s">
        <v>154</v>
      </c>
      <c r="AG16" s="53" t="s">
        <v>145</v>
      </c>
      <c r="AH16" s="53">
        <v>150</v>
      </c>
    </row>
    <row r="17" spans="1:34" x14ac:dyDescent="0.2">
      <c r="A17" s="103" t="s">
        <v>152</v>
      </c>
      <c r="B17" s="53" t="s">
        <v>145</v>
      </c>
      <c r="C17" s="53">
        <v>150</v>
      </c>
      <c r="D17" s="53">
        <v>12</v>
      </c>
      <c r="E17" s="104">
        <v>1540</v>
      </c>
      <c r="F17" s="104">
        <v>152</v>
      </c>
      <c r="G17" s="95">
        <v>5.0999999999999996</v>
      </c>
      <c r="H17" s="104">
        <v>48</v>
      </c>
      <c r="I17" s="102">
        <v>8.6999999999999993</v>
      </c>
      <c r="J17" s="104">
        <v>112</v>
      </c>
      <c r="K17" s="104">
        <v>20</v>
      </c>
      <c r="L17" s="104">
        <v>0</v>
      </c>
      <c r="M17" s="102">
        <v>5.36</v>
      </c>
      <c r="N17" s="95">
        <v>70.599999999999994</v>
      </c>
      <c r="O17" s="95">
        <v>59</v>
      </c>
      <c r="P17" s="109">
        <v>70.599999999999994</v>
      </c>
      <c r="Q17" s="108">
        <v>0.27900000000000003</v>
      </c>
      <c r="R17" s="102">
        <v>7.93</v>
      </c>
      <c r="S17" s="102">
        <v>13.5</v>
      </c>
      <c r="T17" s="102">
        <v>0</v>
      </c>
      <c r="Z17" s="95">
        <v>99.6</v>
      </c>
      <c r="AA17" s="95">
        <v>0</v>
      </c>
      <c r="AB17" s="52">
        <f t="shared" si="0"/>
        <v>31.373999999999999</v>
      </c>
      <c r="AD17">
        <v>1150</v>
      </c>
      <c r="AE17" s="102">
        <v>8.86</v>
      </c>
      <c r="AF17" s="103" t="s">
        <v>155</v>
      </c>
      <c r="AG17" s="53" t="s">
        <v>145</v>
      </c>
      <c r="AH17" s="53">
        <v>180</v>
      </c>
    </row>
    <row r="18" spans="1:34" x14ac:dyDescent="0.2">
      <c r="A18" s="103" t="s">
        <v>153</v>
      </c>
      <c r="B18" s="53" t="s">
        <v>145</v>
      </c>
      <c r="C18" s="53">
        <v>150</v>
      </c>
      <c r="D18" s="53">
        <v>16</v>
      </c>
      <c r="E18" s="104">
        <v>1980</v>
      </c>
      <c r="F18" s="104">
        <v>152</v>
      </c>
      <c r="G18" s="95">
        <v>8</v>
      </c>
      <c r="H18" s="104">
        <v>51</v>
      </c>
      <c r="I18" s="102">
        <v>8.6999999999999993</v>
      </c>
      <c r="J18" s="104">
        <v>112</v>
      </c>
      <c r="K18" s="104">
        <v>20</v>
      </c>
      <c r="L18" s="104">
        <v>0</v>
      </c>
      <c r="M18" s="102">
        <v>6.22</v>
      </c>
      <c r="N18" s="95">
        <v>81.900000000000006</v>
      </c>
      <c r="O18" s="95">
        <v>56</v>
      </c>
      <c r="P18" s="95">
        <v>0</v>
      </c>
      <c r="Q18" s="108">
        <v>0.35099999999999998</v>
      </c>
      <c r="R18" s="102">
        <v>9.1300000000000008</v>
      </c>
      <c r="S18" s="102">
        <v>13.3</v>
      </c>
      <c r="T18" s="102">
        <v>0</v>
      </c>
      <c r="Z18" s="95">
        <v>113</v>
      </c>
      <c r="AA18" s="95">
        <v>0</v>
      </c>
      <c r="AB18" s="52">
        <f t="shared" si="0"/>
        <v>35.594999999999999</v>
      </c>
      <c r="AD18">
        <v>1250</v>
      </c>
      <c r="AE18" s="102">
        <v>10</v>
      </c>
      <c r="AF18" s="103" t="s">
        <v>156</v>
      </c>
      <c r="AG18" s="53" t="s">
        <v>145</v>
      </c>
      <c r="AH18" s="53">
        <v>180</v>
      </c>
    </row>
    <row r="19" spans="1:34" x14ac:dyDescent="0.2">
      <c r="A19" s="103" t="s">
        <v>154</v>
      </c>
      <c r="B19" s="53" t="s">
        <v>145</v>
      </c>
      <c r="C19" s="53">
        <v>150</v>
      </c>
      <c r="D19" s="53">
        <v>19</v>
      </c>
      <c r="E19" s="104">
        <v>2450</v>
      </c>
      <c r="F19" s="104">
        <v>152</v>
      </c>
      <c r="G19" s="95">
        <v>11.1</v>
      </c>
      <c r="H19" s="104">
        <v>54</v>
      </c>
      <c r="I19" s="102">
        <v>8.6999999999999993</v>
      </c>
      <c r="J19" s="104">
        <v>112</v>
      </c>
      <c r="K19" s="104">
        <v>20</v>
      </c>
      <c r="L19" s="104">
        <v>0</v>
      </c>
      <c r="M19" s="102">
        <v>7.12</v>
      </c>
      <c r="N19" s="95">
        <v>93.7</v>
      </c>
      <c r="O19" s="95">
        <v>53.9</v>
      </c>
      <c r="P19" s="95">
        <v>0</v>
      </c>
      <c r="Q19" s="108">
        <v>0.42499999999999999</v>
      </c>
      <c r="R19" s="102">
        <v>10.3</v>
      </c>
      <c r="S19" s="102">
        <v>13.2</v>
      </c>
      <c r="T19" s="102">
        <v>0</v>
      </c>
      <c r="Z19" s="95">
        <v>127</v>
      </c>
      <c r="AA19" s="95">
        <v>0</v>
      </c>
      <c r="AB19" s="52">
        <f t="shared" si="0"/>
        <v>40.005000000000003</v>
      </c>
      <c r="AD19">
        <v>1420</v>
      </c>
      <c r="AE19" s="102">
        <v>11.3</v>
      </c>
      <c r="AF19" s="103" t="s">
        <v>157</v>
      </c>
      <c r="AG19" s="53" t="s">
        <v>145</v>
      </c>
      <c r="AH19" s="53">
        <v>180</v>
      </c>
    </row>
    <row r="20" spans="1:34" x14ac:dyDescent="0.2">
      <c r="A20" s="103" t="s">
        <v>155</v>
      </c>
      <c r="B20" s="53" t="s">
        <v>145</v>
      </c>
      <c r="C20" s="53">
        <v>180</v>
      </c>
      <c r="D20" s="53">
        <v>15</v>
      </c>
      <c r="E20" s="104">
        <v>1850</v>
      </c>
      <c r="F20" s="104">
        <v>178</v>
      </c>
      <c r="G20" s="95">
        <v>5.3</v>
      </c>
      <c r="H20" s="104">
        <v>53</v>
      </c>
      <c r="I20" s="102">
        <v>9.3000000000000007</v>
      </c>
      <c r="J20" s="104">
        <v>137</v>
      </c>
      <c r="K20" s="104">
        <v>21</v>
      </c>
      <c r="L20" s="104">
        <v>0</v>
      </c>
      <c r="M20" s="102">
        <v>8.86</v>
      </c>
      <c r="N20" s="95">
        <v>99.6</v>
      </c>
      <c r="O20" s="95">
        <v>69.2</v>
      </c>
      <c r="P20" s="109">
        <v>99.6</v>
      </c>
      <c r="Q20" s="108">
        <v>0.40500000000000003</v>
      </c>
      <c r="R20" s="102">
        <v>10.3</v>
      </c>
      <c r="S20" s="102">
        <v>14.8</v>
      </c>
      <c r="T20" s="102">
        <v>0</v>
      </c>
      <c r="Z20" s="95">
        <v>133</v>
      </c>
      <c r="AA20" s="95">
        <v>0</v>
      </c>
      <c r="AB20" s="52">
        <f t="shared" si="0"/>
        <v>41.895000000000003</v>
      </c>
      <c r="AD20">
        <v>1210</v>
      </c>
      <c r="AE20" s="102">
        <v>13.5</v>
      </c>
      <c r="AF20" s="103" t="s">
        <v>158</v>
      </c>
      <c r="AG20" s="53" t="s">
        <v>145</v>
      </c>
      <c r="AH20" s="53">
        <v>200</v>
      </c>
    </row>
    <row r="21" spans="1:34" x14ac:dyDescent="0.2">
      <c r="A21" s="103" t="s">
        <v>156</v>
      </c>
      <c r="B21" s="53" t="s">
        <v>145</v>
      </c>
      <c r="C21" s="53">
        <v>180</v>
      </c>
      <c r="D21" s="53">
        <v>18</v>
      </c>
      <c r="E21" s="104">
        <v>2310</v>
      </c>
      <c r="F21" s="104">
        <v>178</v>
      </c>
      <c r="G21" s="95">
        <v>8</v>
      </c>
      <c r="H21" s="104">
        <v>55</v>
      </c>
      <c r="I21" s="102">
        <v>9.3000000000000007</v>
      </c>
      <c r="J21" s="104">
        <v>137</v>
      </c>
      <c r="K21" s="104">
        <v>20</v>
      </c>
      <c r="L21" s="104">
        <v>0</v>
      </c>
      <c r="M21" s="102">
        <v>10</v>
      </c>
      <c r="N21" s="95">
        <v>113</v>
      </c>
      <c r="O21" s="95">
        <v>65.8</v>
      </c>
      <c r="P21" s="110">
        <v>113</v>
      </c>
      <c r="Q21" s="108">
        <v>0.47599999999999998</v>
      </c>
      <c r="R21" s="102">
        <v>11.4</v>
      </c>
      <c r="S21" s="102">
        <v>14.4</v>
      </c>
      <c r="T21" s="102">
        <v>0</v>
      </c>
      <c r="Z21" s="95">
        <v>147</v>
      </c>
      <c r="AA21" s="95">
        <v>0</v>
      </c>
      <c r="AB21" s="52">
        <f t="shared" si="0"/>
        <v>46.305</v>
      </c>
      <c r="AD21">
        <v>1290</v>
      </c>
      <c r="AE21" s="102">
        <v>14.9</v>
      </c>
      <c r="AF21" s="103" t="s">
        <v>159</v>
      </c>
      <c r="AG21" s="53" t="s">
        <v>145</v>
      </c>
      <c r="AH21" s="53">
        <v>200</v>
      </c>
    </row>
    <row r="22" spans="1:34" x14ac:dyDescent="0.2">
      <c r="A22" s="103" t="s">
        <v>157</v>
      </c>
      <c r="B22" s="53" t="s">
        <v>145</v>
      </c>
      <c r="C22" s="53">
        <v>180</v>
      </c>
      <c r="D22" s="53">
        <v>22</v>
      </c>
      <c r="E22" s="104">
        <v>2780</v>
      </c>
      <c r="F22" s="104">
        <v>178</v>
      </c>
      <c r="G22" s="95">
        <v>10.6</v>
      </c>
      <c r="H22" s="104">
        <v>58</v>
      </c>
      <c r="I22" s="102">
        <v>9.3000000000000007</v>
      </c>
      <c r="J22" s="104">
        <v>137</v>
      </c>
      <c r="K22" s="104">
        <v>20</v>
      </c>
      <c r="L22" s="104">
        <v>0</v>
      </c>
      <c r="M22" s="102">
        <v>11.3</v>
      </c>
      <c r="N22" s="95">
        <v>127</v>
      </c>
      <c r="O22" s="95">
        <v>63.8</v>
      </c>
      <c r="P22" s="109">
        <v>127</v>
      </c>
      <c r="Q22" s="108">
        <v>0.56799999999999995</v>
      </c>
      <c r="R22" s="102">
        <v>12.8</v>
      </c>
      <c r="S22" s="102">
        <v>14.3</v>
      </c>
      <c r="T22" s="102">
        <v>0</v>
      </c>
      <c r="Z22" s="95">
        <v>180</v>
      </c>
      <c r="AA22" s="95">
        <v>0</v>
      </c>
      <c r="AB22" s="52">
        <f t="shared" si="0"/>
        <v>56.7</v>
      </c>
      <c r="AD22">
        <v>1540</v>
      </c>
      <c r="AE22" s="102">
        <v>18.2</v>
      </c>
      <c r="AF22" s="103" t="s">
        <v>160</v>
      </c>
      <c r="AG22" s="53" t="s">
        <v>145</v>
      </c>
      <c r="AH22" s="53">
        <v>200</v>
      </c>
    </row>
    <row r="23" spans="1:34" x14ac:dyDescent="0.2">
      <c r="A23" s="103" t="s">
        <v>158</v>
      </c>
      <c r="B23" s="53" t="s">
        <v>145</v>
      </c>
      <c r="C23" s="53">
        <v>200</v>
      </c>
      <c r="D23" s="53">
        <v>17</v>
      </c>
      <c r="E23" s="104">
        <v>2170</v>
      </c>
      <c r="F23" s="104">
        <v>203</v>
      </c>
      <c r="G23" s="95">
        <v>5.6</v>
      </c>
      <c r="H23" s="104">
        <v>57</v>
      </c>
      <c r="I23" s="102">
        <v>9.9</v>
      </c>
      <c r="J23" s="104">
        <v>159</v>
      </c>
      <c r="K23" s="104">
        <v>22</v>
      </c>
      <c r="L23" s="104">
        <v>0</v>
      </c>
      <c r="M23" s="102">
        <v>13.5</v>
      </c>
      <c r="N23" s="95">
        <v>133</v>
      </c>
      <c r="O23" s="95">
        <v>78.900000000000006</v>
      </c>
      <c r="P23" s="109">
        <v>133</v>
      </c>
      <c r="Q23" s="108">
        <v>0.54400000000000004</v>
      </c>
      <c r="R23" s="102">
        <v>12.8</v>
      </c>
      <c r="S23" s="102">
        <v>15.8</v>
      </c>
      <c r="T23" s="102">
        <v>0</v>
      </c>
      <c r="Z23" s="95">
        <v>173</v>
      </c>
      <c r="AA23" s="95">
        <v>0</v>
      </c>
      <c r="AB23" s="52">
        <f t="shared" si="0"/>
        <v>54.494999999999997</v>
      </c>
      <c r="AD23">
        <v>1280</v>
      </c>
      <c r="AE23" s="102">
        <v>19.8</v>
      </c>
      <c r="AF23" s="103" t="s">
        <v>161</v>
      </c>
      <c r="AG23" s="53" t="s">
        <v>145</v>
      </c>
      <c r="AH23" s="53">
        <v>230</v>
      </c>
    </row>
    <row r="24" spans="1:34" x14ac:dyDescent="0.2">
      <c r="A24" s="103" t="s">
        <v>159</v>
      </c>
      <c r="B24" s="53" t="s">
        <v>145</v>
      </c>
      <c r="C24" s="53">
        <v>200</v>
      </c>
      <c r="D24" s="53">
        <v>21</v>
      </c>
      <c r="E24" s="104">
        <v>2600</v>
      </c>
      <c r="F24" s="104">
        <v>203</v>
      </c>
      <c r="G24" s="95">
        <v>7.7</v>
      </c>
      <c r="H24" s="104">
        <v>59</v>
      </c>
      <c r="I24" s="102">
        <v>9.9</v>
      </c>
      <c r="J24" s="104">
        <v>159</v>
      </c>
      <c r="K24" s="104">
        <v>22</v>
      </c>
      <c r="L24" s="104">
        <v>0</v>
      </c>
      <c r="M24" s="102">
        <v>14.9</v>
      </c>
      <c r="N24" s="95">
        <v>147</v>
      </c>
      <c r="O24" s="95">
        <v>75.7</v>
      </c>
      <c r="P24" s="109">
        <v>147</v>
      </c>
      <c r="Q24" s="108">
        <v>0.627</v>
      </c>
      <c r="R24" s="102">
        <v>13.9</v>
      </c>
      <c r="S24" s="102">
        <v>15.5</v>
      </c>
      <c r="T24" s="102">
        <v>0</v>
      </c>
      <c r="Z24" s="95">
        <v>186</v>
      </c>
      <c r="AA24" s="95">
        <v>0</v>
      </c>
      <c r="AB24" s="52">
        <f t="shared" si="0"/>
        <v>58.59</v>
      </c>
      <c r="AD24">
        <v>1330</v>
      </c>
      <c r="AE24" s="102">
        <v>21.3</v>
      </c>
      <c r="AF24" s="103" t="s">
        <v>162</v>
      </c>
      <c r="AG24" s="53" t="s">
        <v>145</v>
      </c>
      <c r="AH24" s="53">
        <v>230</v>
      </c>
    </row>
    <row r="25" spans="1:34" x14ac:dyDescent="0.2">
      <c r="A25" s="103" t="s">
        <v>160</v>
      </c>
      <c r="B25" s="53" t="s">
        <v>145</v>
      </c>
      <c r="C25" s="53">
        <v>200</v>
      </c>
      <c r="D25" s="53">
        <v>28</v>
      </c>
      <c r="E25" s="104">
        <v>3560</v>
      </c>
      <c r="F25" s="104">
        <v>203</v>
      </c>
      <c r="G25" s="95">
        <v>12.4</v>
      </c>
      <c r="H25" s="104">
        <v>64</v>
      </c>
      <c r="I25" s="102">
        <v>9.9</v>
      </c>
      <c r="J25" s="104">
        <v>159</v>
      </c>
      <c r="K25" s="104">
        <v>22</v>
      </c>
      <c r="L25" s="104">
        <v>0</v>
      </c>
      <c r="M25" s="102">
        <v>18.2</v>
      </c>
      <c r="N25" s="95">
        <v>180</v>
      </c>
      <c r="O25" s="95">
        <v>71.5</v>
      </c>
      <c r="P25" s="95">
        <v>0</v>
      </c>
      <c r="Q25" s="108">
        <v>0.82499999999999996</v>
      </c>
      <c r="R25" s="102">
        <v>16.600000000000001</v>
      </c>
      <c r="S25" s="102">
        <v>15.2</v>
      </c>
      <c r="T25" s="102">
        <v>0</v>
      </c>
      <c r="Z25" s="95">
        <v>222</v>
      </c>
      <c r="AA25" s="95">
        <v>0</v>
      </c>
      <c r="AB25" s="52">
        <f t="shared" si="0"/>
        <v>69.930000000000007</v>
      </c>
      <c r="AD25">
        <v>1500</v>
      </c>
      <c r="AE25" s="102">
        <v>25.5</v>
      </c>
      <c r="AF25" s="103" t="s">
        <v>163</v>
      </c>
      <c r="AG25" s="53" t="s">
        <v>145</v>
      </c>
      <c r="AH25" s="53">
        <v>230</v>
      </c>
    </row>
    <row r="26" spans="1:34" x14ac:dyDescent="0.2">
      <c r="A26" s="103" t="s">
        <v>161</v>
      </c>
      <c r="B26" s="53" t="s">
        <v>145</v>
      </c>
      <c r="C26" s="53">
        <v>230</v>
      </c>
      <c r="D26" s="53">
        <v>20</v>
      </c>
      <c r="E26" s="104">
        <v>2530</v>
      </c>
      <c r="F26" s="104">
        <v>229</v>
      </c>
      <c r="G26" s="95">
        <v>5.9</v>
      </c>
      <c r="H26" s="104">
        <v>61</v>
      </c>
      <c r="I26" s="102">
        <v>10.5</v>
      </c>
      <c r="J26" s="104">
        <v>184</v>
      </c>
      <c r="K26" s="104">
        <v>23</v>
      </c>
      <c r="L26" s="104">
        <v>0</v>
      </c>
      <c r="M26" s="102">
        <v>19.8</v>
      </c>
      <c r="N26" s="95">
        <v>173</v>
      </c>
      <c r="O26" s="95">
        <v>88.5</v>
      </c>
      <c r="P26" s="95">
        <v>0</v>
      </c>
      <c r="Q26" s="108">
        <v>0.71599999999999997</v>
      </c>
      <c r="R26" s="102">
        <v>15.6</v>
      </c>
      <c r="S26" s="102">
        <v>16.8</v>
      </c>
      <c r="T26" s="102">
        <v>0</v>
      </c>
      <c r="Z26" s="95">
        <v>219</v>
      </c>
      <c r="AA26" s="95">
        <v>0</v>
      </c>
      <c r="AB26" s="52">
        <f t="shared" si="0"/>
        <v>68.984999999999999</v>
      </c>
      <c r="AD26">
        <v>1340</v>
      </c>
      <c r="AE26" s="102">
        <v>27.8</v>
      </c>
      <c r="AF26" s="103" t="s">
        <v>164</v>
      </c>
      <c r="AG26" s="53" t="s">
        <v>145</v>
      </c>
      <c r="AH26" s="53">
        <v>250</v>
      </c>
    </row>
    <row r="27" spans="1:34" x14ac:dyDescent="0.2">
      <c r="A27" s="103" t="s">
        <v>162</v>
      </c>
      <c r="B27" s="53" t="s">
        <v>145</v>
      </c>
      <c r="C27" s="53">
        <v>230</v>
      </c>
      <c r="D27" s="53">
        <v>22</v>
      </c>
      <c r="E27" s="104">
        <v>2840</v>
      </c>
      <c r="F27" s="104">
        <v>229</v>
      </c>
      <c r="G27" s="95">
        <v>7.2</v>
      </c>
      <c r="H27" s="104">
        <v>63</v>
      </c>
      <c r="I27" s="102">
        <v>10.5</v>
      </c>
      <c r="J27" s="104">
        <v>184</v>
      </c>
      <c r="K27" s="104">
        <v>23</v>
      </c>
      <c r="L27" s="104">
        <v>0</v>
      </c>
      <c r="M27" s="102">
        <v>21.3</v>
      </c>
      <c r="N27" s="95">
        <v>186</v>
      </c>
      <c r="O27" s="95">
        <v>86.6</v>
      </c>
      <c r="P27" s="95">
        <v>0</v>
      </c>
      <c r="Q27" s="108">
        <v>0.80600000000000005</v>
      </c>
      <c r="R27" s="102">
        <v>16.8</v>
      </c>
      <c r="S27" s="102">
        <v>16.8</v>
      </c>
      <c r="T27" s="102">
        <v>0</v>
      </c>
      <c r="Z27" s="95">
        <v>257</v>
      </c>
      <c r="AA27" s="95">
        <v>0</v>
      </c>
      <c r="AB27" s="52">
        <f t="shared" si="0"/>
        <v>80.954999999999998</v>
      </c>
      <c r="AD27">
        <v>1460</v>
      </c>
      <c r="AE27" s="102">
        <v>32.700000000000003</v>
      </c>
      <c r="AF27" s="103" t="s">
        <v>165</v>
      </c>
      <c r="AG27" s="53" t="s">
        <v>145</v>
      </c>
      <c r="AH27" s="53">
        <v>250</v>
      </c>
    </row>
    <row r="28" spans="1:34" x14ac:dyDescent="0.2">
      <c r="A28" s="103" t="s">
        <v>163</v>
      </c>
      <c r="B28" s="53" t="s">
        <v>145</v>
      </c>
      <c r="C28" s="53">
        <v>230</v>
      </c>
      <c r="D28" s="53">
        <v>30</v>
      </c>
      <c r="E28" s="104">
        <v>3800</v>
      </c>
      <c r="F28" s="104">
        <v>229</v>
      </c>
      <c r="G28" s="95">
        <v>11.4</v>
      </c>
      <c r="H28" s="104">
        <v>67</v>
      </c>
      <c r="I28" s="102">
        <v>10.5</v>
      </c>
      <c r="J28" s="104">
        <v>184</v>
      </c>
      <c r="K28" s="104">
        <v>23</v>
      </c>
      <c r="L28" s="104">
        <v>0</v>
      </c>
      <c r="M28" s="102">
        <v>25.5</v>
      </c>
      <c r="N28" s="95">
        <v>222</v>
      </c>
      <c r="O28" s="95">
        <v>81.900000000000006</v>
      </c>
      <c r="P28" s="95">
        <v>0</v>
      </c>
      <c r="Q28" s="108">
        <v>1.01</v>
      </c>
      <c r="R28" s="102">
        <v>19.3</v>
      </c>
      <c r="S28" s="102">
        <v>16.3</v>
      </c>
      <c r="T28" s="102">
        <v>0</v>
      </c>
      <c r="Z28" s="95">
        <v>299</v>
      </c>
      <c r="AA28" s="95">
        <v>0</v>
      </c>
      <c r="AB28" s="52">
        <f t="shared" si="0"/>
        <v>94.185000000000002</v>
      </c>
      <c r="AD28">
        <v>1630</v>
      </c>
      <c r="AE28" s="102">
        <v>37.9</v>
      </c>
      <c r="AF28" s="103" t="s">
        <v>166</v>
      </c>
      <c r="AG28" s="53" t="s">
        <v>145</v>
      </c>
      <c r="AH28" s="53">
        <v>250</v>
      </c>
    </row>
    <row r="29" spans="1:34" x14ac:dyDescent="0.2">
      <c r="A29" s="103" t="s">
        <v>164</v>
      </c>
      <c r="B29" s="53" t="s">
        <v>145</v>
      </c>
      <c r="C29" s="53">
        <v>250</v>
      </c>
      <c r="D29" s="53">
        <v>23</v>
      </c>
      <c r="E29" s="104">
        <v>2880</v>
      </c>
      <c r="F29" s="104">
        <v>254</v>
      </c>
      <c r="G29" s="95">
        <v>6.1</v>
      </c>
      <c r="H29" s="104">
        <v>65</v>
      </c>
      <c r="I29" s="102">
        <v>11.1</v>
      </c>
      <c r="J29" s="104">
        <v>206</v>
      </c>
      <c r="K29" s="104">
        <v>24</v>
      </c>
      <c r="L29" s="104">
        <v>0</v>
      </c>
      <c r="M29" s="102">
        <v>27.8</v>
      </c>
      <c r="N29" s="95">
        <v>219</v>
      </c>
      <c r="O29" s="95">
        <v>98.2</v>
      </c>
      <c r="P29" s="95">
        <v>0</v>
      </c>
      <c r="Q29" s="108">
        <v>0.92200000000000004</v>
      </c>
      <c r="R29" s="102">
        <v>18.8</v>
      </c>
      <c r="S29" s="102">
        <v>17.899999999999999</v>
      </c>
      <c r="T29" s="102">
        <v>0</v>
      </c>
      <c r="Z29" s="95">
        <v>337</v>
      </c>
      <c r="AA29" s="95">
        <v>0</v>
      </c>
      <c r="AB29" s="52">
        <f t="shared" si="0"/>
        <v>106.155</v>
      </c>
      <c r="AD29">
        <v>1850</v>
      </c>
      <c r="AE29" s="102">
        <v>42.8</v>
      </c>
      <c r="AF29" s="103" t="s">
        <v>167</v>
      </c>
      <c r="AG29" s="53" t="s">
        <v>145</v>
      </c>
      <c r="AH29" s="53">
        <v>250</v>
      </c>
    </row>
    <row r="30" spans="1:34" x14ac:dyDescent="0.2">
      <c r="A30" s="103" t="s">
        <v>165</v>
      </c>
      <c r="B30" s="53" t="s">
        <v>145</v>
      </c>
      <c r="C30" s="53">
        <v>250</v>
      </c>
      <c r="D30" s="53">
        <v>30</v>
      </c>
      <c r="E30" s="104">
        <v>3780</v>
      </c>
      <c r="F30" s="104">
        <v>254</v>
      </c>
      <c r="G30" s="95">
        <v>9.6</v>
      </c>
      <c r="H30" s="104">
        <v>69</v>
      </c>
      <c r="I30" s="102">
        <v>11.1</v>
      </c>
      <c r="J30" s="104">
        <v>206</v>
      </c>
      <c r="K30" s="104">
        <v>24</v>
      </c>
      <c r="L30" s="104">
        <v>0</v>
      </c>
      <c r="M30" s="102">
        <v>32.700000000000003</v>
      </c>
      <c r="N30" s="95">
        <v>257</v>
      </c>
      <c r="O30" s="95">
        <v>93</v>
      </c>
      <c r="P30" s="95">
        <v>0</v>
      </c>
      <c r="Q30" s="108">
        <v>1.1599999999999999</v>
      </c>
      <c r="R30" s="102">
        <v>21.5</v>
      </c>
      <c r="S30" s="102">
        <v>17.5</v>
      </c>
      <c r="T30" s="102">
        <v>0</v>
      </c>
      <c r="Z30" s="95">
        <v>351</v>
      </c>
      <c r="AA30" s="95">
        <v>0</v>
      </c>
      <c r="AB30" s="52">
        <f t="shared" si="0"/>
        <v>110.565</v>
      </c>
      <c r="AD30">
        <v>1510</v>
      </c>
      <c r="AE30" s="102">
        <v>53.5</v>
      </c>
      <c r="AF30" s="103" t="s">
        <v>168</v>
      </c>
      <c r="AG30" s="53" t="s">
        <v>145</v>
      </c>
      <c r="AH30" s="53">
        <v>310</v>
      </c>
    </row>
    <row r="31" spans="1:34" x14ac:dyDescent="0.2">
      <c r="A31" s="103" t="s">
        <v>166</v>
      </c>
      <c r="B31" s="53" t="s">
        <v>145</v>
      </c>
      <c r="C31" s="53">
        <v>250</v>
      </c>
      <c r="D31" s="53">
        <v>37</v>
      </c>
      <c r="E31" s="104">
        <v>4750</v>
      </c>
      <c r="F31" s="104">
        <v>254</v>
      </c>
      <c r="G31" s="95">
        <v>13.4</v>
      </c>
      <c r="H31" s="104">
        <v>73</v>
      </c>
      <c r="I31" s="102">
        <v>11.1</v>
      </c>
      <c r="J31" s="104">
        <v>206</v>
      </c>
      <c r="K31" s="104">
        <v>24</v>
      </c>
      <c r="L31" s="104">
        <v>0</v>
      </c>
      <c r="M31" s="102">
        <v>37.9</v>
      </c>
      <c r="N31" s="95">
        <v>299</v>
      </c>
      <c r="O31" s="95">
        <v>89.3</v>
      </c>
      <c r="P31" s="95">
        <v>0</v>
      </c>
      <c r="Q31" s="108">
        <v>1.4</v>
      </c>
      <c r="R31" s="102">
        <v>24.3</v>
      </c>
      <c r="S31" s="102">
        <v>17.2</v>
      </c>
      <c r="T31" s="102">
        <v>0</v>
      </c>
      <c r="Z31" s="95">
        <v>393</v>
      </c>
      <c r="AA31" s="95">
        <v>0</v>
      </c>
      <c r="AB31" s="52">
        <f t="shared" si="0"/>
        <v>123.795</v>
      </c>
      <c r="AD31">
        <v>1590</v>
      </c>
      <c r="AE31" s="102">
        <v>59.9</v>
      </c>
      <c r="AF31" s="103" t="s">
        <v>169</v>
      </c>
      <c r="AG31" s="53" t="s">
        <v>145</v>
      </c>
      <c r="AH31" s="53">
        <v>310</v>
      </c>
    </row>
    <row r="32" spans="1:34" x14ac:dyDescent="0.2">
      <c r="A32" s="103" t="s">
        <v>167</v>
      </c>
      <c r="B32" s="53" t="s">
        <v>145</v>
      </c>
      <c r="C32" s="53">
        <v>250</v>
      </c>
      <c r="D32" s="53">
        <v>45</v>
      </c>
      <c r="E32" s="104">
        <v>5670</v>
      </c>
      <c r="F32" s="104">
        <v>254</v>
      </c>
      <c r="G32" s="95">
        <v>17.100000000000001</v>
      </c>
      <c r="H32" s="104">
        <v>76</v>
      </c>
      <c r="I32" s="102">
        <v>11.1</v>
      </c>
      <c r="J32" s="104">
        <v>206</v>
      </c>
      <c r="K32" s="104">
        <v>24</v>
      </c>
      <c r="L32" s="104">
        <v>0</v>
      </c>
      <c r="M32" s="102">
        <v>42.8</v>
      </c>
      <c r="N32" s="95">
        <v>337</v>
      </c>
      <c r="O32" s="95">
        <v>86.9</v>
      </c>
      <c r="P32" s="95">
        <v>0</v>
      </c>
      <c r="Q32" s="108">
        <v>1.6</v>
      </c>
      <c r="R32" s="102">
        <v>26.8</v>
      </c>
      <c r="S32" s="102">
        <v>16.8</v>
      </c>
      <c r="T32" s="102">
        <v>0</v>
      </c>
      <c r="Z32" s="95">
        <v>442</v>
      </c>
      <c r="AA32" s="95">
        <v>0</v>
      </c>
      <c r="AB32" s="52">
        <f t="shared" si="0"/>
        <v>139.22999999999999</v>
      </c>
      <c r="AD32">
        <v>1690</v>
      </c>
      <c r="AE32" s="102">
        <v>67.3</v>
      </c>
      <c r="AF32" s="103" t="s">
        <v>170</v>
      </c>
      <c r="AG32" s="53" t="s">
        <v>145</v>
      </c>
      <c r="AH32" s="53">
        <v>310</v>
      </c>
    </row>
    <row r="33" spans="1:34" x14ac:dyDescent="0.2">
      <c r="A33" s="103" t="s">
        <v>168</v>
      </c>
      <c r="B33" s="53" t="s">
        <v>145</v>
      </c>
      <c r="C33" s="53">
        <v>310</v>
      </c>
      <c r="D33" s="53">
        <v>31</v>
      </c>
      <c r="E33" s="104">
        <v>3920</v>
      </c>
      <c r="F33" s="104">
        <v>305</v>
      </c>
      <c r="G33" s="95">
        <v>7.2</v>
      </c>
      <c r="H33" s="104">
        <v>74</v>
      </c>
      <c r="I33" s="102">
        <v>12.7</v>
      </c>
      <c r="J33" s="104">
        <v>250</v>
      </c>
      <c r="K33" s="104">
        <v>28</v>
      </c>
      <c r="L33" s="104">
        <v>0</v>
      </c>
      <c r="M33" s="102">
        <v>53.5</v>
      </c>
      <c r="N33" s="95">
        <v>351</v>
      </c>
      <c r="O33" s="95">
        <v>117</v>
      </c>
      <c r="P33" s="95">
        <v>0</v>
      </c>
      <c r="Q33" s="108">
        <v>1.59</v>
      </c>
      <c r="R33" s="102">
        <v>28.2</v>
      </c>
      <c r="S33" s="102">
        <v>20.100000000000001</v>
      </c>
      <c r="T33" s="102">
        <v>0</v>
      </c>
      <c r="Z33" s="95">
        <v>687</v>
      </c>
      <c r="AA33" s="95">
        <v>0</v>
      </c>
      <c r="AB33" s="52">
        <f t="shared" si="0"/>
        <v>216.405</v>
      </c>
      <c r="AD33">
        <v>1780</v>
      </c>
      <c r="AE33" s="102">
        <v>131</v>
      </c>
      <c r="AF33" s="103" t="s">
        <v>171</v>
      </c>
      <c r="AG33" s="53" t="s">
        <v>145</v>
      </c>
      <c r="AH33" s="53">
        <v>380</v>
      </c>
    </row>
    <row r="34" spans="1:34" x14ac:dyDescent="0.2">
      <c r="A34" s="103" t="s">
        <v>169</v>
      </c>
      <c r="B34" s="53" t="s">
        <v>145</v>
      </c>
      <c r="C34" s="53">
        <v>310</v>
      </c>
      <c r="D34" s="53">
        <v>37</v>
      </c>
      <c r="E34" s="104">
        <v>4720</v>
      </c>
      <c r="F34" s="104">
        <v>305</v>
      </c>
      <c r="G34" s="95">
        <v>9.8000000000000007</v>
      </c>
      <c r="H34" s="104">
        <v>77</v>
      </c>
      <c r="I34" s="102">
        <v>12.7</v>
      </c>
      <c r="J34" s="104">
        <v>250</v>
      </c>
      <c r="K34" s="104">
        <v>28</v>
      </c>
      <c r="L34" s="104">
        <v>0</v>
      </c>
      <c r="M34" s="102">
        <v>59.9</v>
      </c>
      <c r="N34" s="95">
        <v>393</v>
      </c>
      <c r="O34" s="95">
        <v>113</v>
      </c>
      <c r="P34" s="95">
        <v>0</v>
      </c>
      <c r="Q34" s="108">
        <v>1.85</v>
      </c>
      <c r="R34" s="102">
        <v>30.9</v>
      </c>
      <c r="S34" s="102">
        <v>19.8</v>
      </c>
      <c r="T34" s="102">
        <v>0</v>
      </c>
      <c r="Z34" s="95">
        <v>760</v>
      </c>
      <c r="AA34" s="95">
        <v>0</v>
      </c>
      <c r="AB34" s="52">
        <f t="shared" si="0"/>
        <v>239.4</v>
      </c>
      <c r="AD34">
        <v>1860</v>
      </c>
      <c r="AE34" s="102">
        <v>145</v>
      </c>
      <c r="AF34" s="103" t="s">
        <v>172</v>
      </c>
      <c r="AG34" s="53" t="s">
        <v>145</v>
      </c>
      <c r="AH34" s="53">
        <v>380</v>
      </c>
    </row>
    <row r="35" spans="1:34" x14ac:dyDescent="0.2">
      <c r="A35" s="103" t="s">
        <v>170</v>
      </c>
      <c r="B35" s="53" t="s">
        <v>145</v>
      </c>
      <c r="C35" s="53">
        <v>310</v>
      </c>
      <c r="D35" s="53">
        <v>45</v>
      </c>
      <c r="E35" s="104">
        <v>5690</v>
      </c>
      <c r="F35" s="104">
        <v>305</v>
      </c>
      <c r="G35" s="95">
        <v>13</v>
      </c>
      <c r="H35" s="104">
        <v>80</v>
      </c>
      <c r="I35" s="102">
        <v>12.7</v>
      </c>
      <c r="J35" s="104">
        <v>250</v>
      </c>
      <c r="K35" s="104">
        <v>28</v>
      </c>
      <c r="L35" s="104">
        <v>0.375</v>
      </c>
      <c r="M35" s="102">
        <v>67.3</v>
      </c>
      <c r="N35" s="95">
        <v>442</v>
      </c>
      <c r="O35" s="95">
        <v>109</v>
      </c>
      <c r="P35" s="95">
        <v>0</v>
      </c>
      <c r="Q35" s="108">
        <v>2.12</v>
      </c>
      <c r="R35" s="102">
        <v>33.6</v>
      </c>
      <c r="S35" s="102">
        <v>19.3</v>
      </c>
      <c r="T35" s="102">
        <v>0</v>
      </c>
      <c r="Z35" s="95">
        <v>881</v>
      </c>
      <c r="AA35" s="95">
        <v>0</v>
      </c>
      <c r="AB35" s="52">
        <f t="shared" si="0"/>
        <v>277.51499999999999</v>
      </c>
      <c r="AD35">
        <v>2040</v>
      </c>
      <c r="AE35" s="102">
        <v>168</v>
      </c>
      <c r="AF35" s="103" t="s">
        <v>173</v>
      </c>
      <c r="AG35" s="53" t="s">
        <v>145</v>
      </c>
      <c r="AH35" s="53">
        <v>380</v>
      </c>
    </row>
    <row r="36" spans="1:34" x14ac:dyDescent="0.2">
      <c r="A36" s="103" t="s">
        <v>171</v>
      </c>
      <c r="B36" s="53" t="s">
        <v>145</v>
      </c>
      <c r="C36" s="53">
        <v>380</v>
      </c>
      <c r="D36" s="53">
        <v>50</v>
      </c>
      <c r="E36" s="104">
        <v>6430</v>
      </c>
      <c r="F36" s="104">
        <v>381</v>
      </c>
      <c r="G36" s="95">
        <v>10.199999999999999</v>
      </c>
      <c r="H36" s="104">
        <v>86</v>
      </c>
      <c r="I36" s="102">
        <v>16.5</v>
      </c>
      <c r="J36" s="104">
        <v>312</v>
      </c>
      <c r="K36" s="104">
        <v>34</v>
      </c>
      <c r="L36" s="104">
        <v>0</v>
      </c>
      <c r="M36" s="102">
        <v>131</v>
      </c>
      <c r="N36" s="95">
        <v>687</v>
      </c>
      <c r="O36" s="95">
        <v>143</v>
      </c>
      <c r="P36" s="95">
        <v>0</v>
      </c>
      <c r="Q36" s="108">
        <v>3.39</v>
      </c>
      <c r="R36" s="102">
        <v>51.4</v>
      </c>
      <c r="S36" s="102">
        <v>23</v>
      </c>
      <c r="T36" s="102">
        <v>0</v>
      </c>
      <c r="Z36" s="95">
        <v>17.600000000000001</v>
      </c>
      <c r="AA36" s="95">
        <v>0</v>
      </c>
      <c r="AB36" s="52">
        <f t="shared" si="0"/>
        <v>5.5440000000000005</v>
      </c>
      <c r="AD36">
        <v>1080</v>
      </c>
      <c r="AE36" s="102">
        <v>0.67</v>
      </c>
      <c r="AF36" s="103" t="s">
        <v>174</v>
      </c>
      <c r="AG36" s="53" t="s">
        <v>145</v>
      </c>
      <c r="AH36" s="53">
        <v>75</v>
      </c>
    </row>
    <row r="37" spans="1:34" x14ac:dyDescent="0.2">
      <c r="A37" s="103" t="s">
        <v>172</v>
      </c>
      <c r="B37" s="53" t="s">
        <v>145</v>
      </c>
      <c r="C37" s="53">
        <v>380</v>
      </c>
      <c r="D37" s="53">
        <v>60</v>
      </c>
      <c r="E37" s="104">
        <v>7570</v>
      </c>
      <c r="F37" s="104">
        <v>381</v>
      </c>
      <c r="G37" s="95">
        <v>13.2</v>
      </c>
      <c r="H37" s="104">
        <v>89</v>
      </c>
      <c r="I37" s="102">
        <v>16.5</v>
      </c>
      <c r="J37" s="104">
        <v>312</v>
      </c>
      <c r="K37" s="104">
        <v>34</v>
      </c>
      <c r="L37" s="104">
        <v>0</v>
      </c>
      <c r="M37" s="102">
        <v>145</v>
      </c>
      <c r="N37" s="95">
        <v>760</v>
      </c>
      <c r="O37" s="95">
        <v>138</v>
      </c>
      <c r="P37" s="95">
        <v>0</v>
      </c>
      <c r="Q37" s="108">
        <v>3.84</v>
      </c>
      <c r="R37" s="102">
        <v>55.5</v>
      </c>
      <c r="S37" s="102">
        <v>22.5</v>
      </c>
      <c r="T37" s="102">
        <v>0</v>
      </c>
      <c r="Z37" s="95">
        <v>19.7</v>
      </c>
      <c r="AA37" s="95">
        <v>0</v>
      </c>
      <c r="AB37" s="52">
        <f t="shared" si="0"/>
        <v>6.2054999999999998</v>
      </c>
      <c r="AD37">
        <v>1320</v>
      </c>
      <c r="AE37" s="102">
        <v>0.75</v>
      </c>
      <c r="AF37" s="103" t="s">
        <v>175</v>
      </c>
      <c r="AG37" s="53" t="s">
        <v>145</v>
      </c>
      <c r="AH37" s="53">
        <v>75</v>
      </c>
    </row>
    <row r="38" spans="1:34" x14ac:dyDescent="0.2">
      <c r="A38" s="103" t="s">
        <v>173</v>
      </c>
      <c r="B38" s="53" t="s">
        <v>145</v>
      </c>
      <c r="C38" s="53">
        <v>380</v>
      </c>
      <c r="D38" s="53">
        <v>74</v>
      </c>
      <c r="E38" s="104">
        <v>9480</v>
      </c>
      <c r="F38" s="104">
        <v>381</v>
      </c>
      <c r="G38" s="95">
        <v>18.2</v>
      </c>
      <c r="H38" s="104">
        <v>94</v>
      </c>
      <c r="I38" s="102">
        <v>16.5</v>
      </c>
      <c r="J38" s="104">
        <v>312</v>
      </c>
      <c r="K38" s="104">
        <v>34</v>
      </c>
      <c r="L38" s="104">
        <v>0</v>
      </c>
      <c r="M38" s="102">
        <v>168</v>
      </c>
      <c r="N38" s="95">
        <v>881</v>
      </c>
      <c r="O38" s="95">
        <v>133</v>
      </c>
      <c r="P38" s="95">
        <v>0</v>
      </c>
      <c r="Q38" s="108">
        <v>4.5999999999999996</v>
      </c>
      <c r="R38" s="102">
        <v>62.4</v>
      </c>
      <c r="S38" s="102">
        <v>22</v>
      </c>
      <c r="T38" s="102">
        <v>0</v>
      </c>
      <c r="Z38" s="95">
        <v>22.3</v>
      </c>
      <c r="AA38" s="95">
        <v>0</v>
      </c>
      <c r="AB38" s="52">
        <f t="shared" si="0"/>
        <v>7.0245000000000006</v>
      </c>
      <c r="AD38">
        <v>1680</v>
      </c>
      <c r="AE38" s="102">
        <v>0.85</v>
      </c>
      <c r="AF38" s="103" t="s">
        <v>176</v>
      </c>
      <c r="AG38" s="53" t="s">
        <v>145</v>
      </c>
      <c r="AH38" s="53">
        <v>75</v>
      </c>
    </row>
    <row r="39" spans="1:34" x14ac:dyDescent="0.2">
      <c r="A39" s="103" t="s">
        <v>174</v>
      </c>
      <c r="B39" s="53" t="s">
        <v>145</v>
      </c>
      <c r="C39" s="53">
        <v>75</v>
      </c>
      <c r="D39" s="53">
        <v>6</v>
      </c>
      <c r="E39" s="104">
        <v>763</v>
      </c>
      <c r="F39" s="104">
        <v>76</v>
      </c>
      <c r="G39" s="95">
        <v>4.3</v>
      </c>
      <c r="H39" s="104">
        <v>35</v>
      </c>
      <c r="I39" s="102">
        <v>6.9</v>
      </c>
      <c r="J39" s="104">
        <v>44</v>
      </c>
      <c r="K39" s="104">
        <v>16</v>
      </c>
      <c r="L39" s="104">
        <v>0</v>
      </c>
      <c r="M39" s="102">
        <v>0.67</v>
      </c>
      <c r="N39" s="95">
        <v>17.600000000000001</v>
      </c>
      <c r="O39" s="95">
        <v>29.6</v>
      </c>
      <c r="P39" s="95">
        <v>0</v>
      </c>
      <c r="Q39" s="108">
        <v>7.6999999999999999E-2</v>
      </c>
      <c r="R39" s="102">
        <v>3.21</v>
      </c>
      <c r="S39" s="102">
        <v>10.1</v>
      </c>
      <c r="T39" s="102">
        <v>0</v>
      </c>
      <c r="AA39" s="95" t="s">
        <v>23</v>
      </c>
      <c r="AB39" s="52" t="s">
        <v>23</v>
      </c>
    </row>
    <row r="40" spans="1:34" x14ac:dyDescent="0.2">
      <c r="A40" s="103" t="s">
        <v>175</v>
      </c>
      <c r="B40" s="53" t="s">
        <v>145</v>
      </c>
      <c r="C40" s="53">
        <v>75</v>
      </c>
      <c r="D40" s="53">
        <v>7</v>
      </c>
      <c r="E40" s="104">
        <v>933</v>
      </c>
      <c r="F40" s="104">
        <v>76</v>
      </c>
      <c r="G40" s="95">
        <v>6.6</v>
      </c>
      <c r="H40" s="104">
        <v>37</v>
      </c>
      <c r="I40" s="102">
        <v>6.9</v>
      </c>
      <c r="J40" s="104">
        <v>44</v>
      </c>
      <c r="K40" s="104">
        <v>16</v>
      </c>
      <c r="L40" s="104">
        <v>0</v>
      </c>
      <c r="M40" s="102">
        <v>0.75</v>
      </c>
      <c r="N40" s="95">
        <v>19.7</v>
      </c>
      <c r="O40" s="95">
        <v>28.3</v>
      </c>
      <c r="P40" s="95">
        <v>0</v>
      </c>
      <c r="Q40" s="108">
        <v>9.6000000000000002E-2</v>
      </c>
      <c r="R40" s="102">
        <v>3.67</v>
      </c>
      <c r="S40" s="102">
        <v>10.1</v>
      </c>
      <c r="T40" s="102">
        <v>0</v>
      </c>
      <c r="AA40" s="95" t="s">
        <v>177</v>
      </c>
      <c r="AB40" s="52" t="s">
        <v>23</v>
      </c>
    </row>
    <row r="41" spans="1:34" x14ac:dyDescent="0.2">
      <c r="A41" s="103" t="s">
        <v>176</v>
      </c>
      <c r="B41" s="53" t="s">
        <v>145</v>
      </c>
      <c r="C41" s="53">
        <v>75</v>
      </c>
      <c r="D41" s="53">
        <v>9</v>
      </c>
      <c r="E41" s="104">
        <v>1120</v>
      </c>
      <c r="F41" s="104">
        <v>76</v>
      </c>
      <c r="G41" s="95">
        <v>9</v>
      </c>
      <c r="H41" s="104">
        <v>40</v>
      </c>
      <c r="I41" s="102">
        <v>6.9</v>
      </c>
      <c r="J41" s="104">
        <v>44</v>
      </c>
      <c r="K41" s="104">
        <v>16</v>
      </c>
      <c r="L41" s="104">
        <v>0</v>
      </c>
      <c r="M41" s="102">
        <v>0.85</v>
      </c>
      <c r="N41" s="95">
        <v>22.3</v>
      </c>
      <c r="O41" s="95">
        <v>27.5</v>
      </c>
      <c r="P41" s="95">
        <v>0</v>
      </c>
      <c r="Q41" s="108">
        <v>0.123</v>
      </c>
      <c r="R41" s="102">
        <v>4.3099999999999996</v>
      </c>
      <c r="S41" s="102">
        <v>10.5</v>
      </c>
      <c r="T41" s="102">
        <v>0</v>
      </c>
      <c r="AA41" s="95" t="s">
        <v>23</v>
      </c>
      <c r="AB41" s="52" t="s">
        <v>23</v>
      </c>
    </row>
    <row r="42" spans="1:34" x14ac:dyDescent="0.2">
      <c r="A42" s="103" t="s">
        <v>178</v>
      </c>
      <c r="B42" s="53" t="s">
        <v>179</v>
      </c>
      <c r="C42" s="53">
        <v>200</v>
      </c>
      <c r="D42" s="53">
        <v>54</v>
      </c>
      <c r="E42" s="104">
        <v>6820</v>
      </c>
      <c r="F42" s="104">
        <v>204</v>
      </c>
      <c r="G42" s="95">
        <v>11.3</v>
      </c>
      <c r="H42" s="104">
        <v>207</v>
      </c>
      <c r="I42" s="102">
        <v>11.3</v>
      </c>
      <c r="J42" s="104">
        <v>158</v>
      </c>
      <c r="K42" s="104">
        <v>23</v>
      </c>
      <c r="L42" s="104">
        <v>17</v>
      </c>
      <c r="M42" s="102">
        <v>49.8</v>
      </c>
      <c r="N42" s="95">
        <v>488</v>
      </c>
      <c r="O42" s="95">
        <v>85.5</v>
      </c>
      <c r="P42" s="95">
        <v>552</v>
      </c>
      <c r="Q42" s="108">
        <v>16.7</v>
      </c>
      <c r="R42" s="102">
        <v>162</v>
      </c>
      <c r="S42" s="102">
        <v>49.5</v>
      </c>
      <c r="T42" s="102">
        <v>249</v>
      </c>
      <c r="AA42" s="95" t="s">
        <v>23</v>
      </c>
      <c r="AB42" s="52" t="s">
        <v>23</v>
      </c>
    </row>
    <row r="43" spans="1:34" x14ac:dyDescent="0.2">
      <c r="A43" s="103" t="s">
        <v>180</v>
      </c>
      <c r="B43" s="53" t="s">
        <v>179</v>
      </c>
      <c r="C43" s="53">
        <v>250</v>
      </c>
      <c r="D43" s="53">
        <v>62</v>
      </c>
      <c r="E43" s="104">
        <v>7980</v>
      </c>
      <c r="F43" s="104">
        <v>246</v>
      </c>
      <c r="G43" s="95">
        <v>10.5</v>
      </c>
      <c r="H43" s="104">
        <v>256</v>
      </c>
      <c r="I43" s="102">
        <v>10.7</v>
      </c>
      <c r="J43" s="104">
        <v>191</v>
      </c>
      <c r="K43" s="104">
        <v>28</v>
      </c>
      <c r="L43" s="104">
        <v>21</v>
      </c>
      <c r="M43" s="102">
        <v>87.5</v>
      </c>
      <c r="N43" s="95">
        <v>711</v>
      </c>
      <c r="O43" s="95">
        <v>105</v>
      </c>
      <c r="P43" s="95">
        <v>792</v>
      </c>
      <c r="Q43" s="108">
        <v>30</v>
      </c>
      <c r="R43" s="102">
        <v>234</v>
      </c>
      <c r="S43" s="102">
        <v>61.3</v>
      </c>
      <c r="T43" s="102">
        <v>358</v>
      </c>
      <c r="AA43" s="95" t="s">
        <v>23</v>
      </c>
      <c r="AB43" s="52" t="s">
        <v>23</v>
      </c>
    </row>
    <row r="44" spans="1:34" x14ac:dyDescent="0.2">
      <c r="A44" s="103" t="s">
        <v>181</v>
      </c>
      <c r="B44" s="53" t="s">
        <v>179</v>
      </c>
      <c r="C44" s="53">
        <v>250</v>
      </c>
      <c r="D44" s="53">
        <v>85</v>
      </c>
      <c r="E44" s="104">
        <v>10900</v>
      </c>
      <c r="F44" s="104">
        <v>254</v>
      </c>
      <c r="G44" s="95">
        <v>14.4</v>
      </c>
      <c r="H44" s="104">
        <v>260</v>
      </c>
      <c r="I44" s="102">
        <v>14.4</v>
      </c>
      <c r="J44" s="104">
        <v>193</v>
      </c>
      <c r="K44" s="104">
        <v>31</v>
      </c>
      <c r="L44" s="104">
        <v>23</v>
      </c>
      <c r="M44" s="102">
        <v>123</v>
      </c>
      <c r="N44" s="95">
        <v>968</v>
      </c>
      <c r="O44" s="95">
        <v>106</v>
      </c>
      <c r="P44" s="95">
        <v>1090</v>
      </c>
      <c r="Q44" s="108">
        <v>42.3</v>
      </c>
      <c r="R44" s="102">
        <v>325</v>
      </c>
      <c r="S44" s="102">
        <v>62.3</v>
      </c>
      <c r="T44" s="102">
        <v>500</v>
      </c>
      <c r="AA44" s="95" t="s">
        <v>23</v>
      </c>
      <c r="AB44" s="52" t="s">
        <v>23</v>
      </c>
    </row>
    <row r="45" spans="1:34" x14ac:dyDescent="0.2">
      <c r="A45" s="103" t="s">
        <v>182</v>
      </c>
      <c r="B45" s="53" t="s">
        <v>179</v>
      </c>
      <c r="C45" s="53">
        <v>310</v>
      </c>
      <c r="D45" s="53">
        <v>110</v>
      </c>
      <c r="E45" s="104">
        <v>14100</v>
      </c>
      <c r="F45" s="104">
        <v>308</v>
      </c>
      <c r="G45" s="95">
        <v>15.4</v>
      </c>
      <c r="H45" s="104">
        <v>310</v>
      </c>
      <c r="I45" s="102">
        <v>15.5</v>
      </c>
      <c r="J45" s="104">
        <v>243</v>
      </c>
      <c r="K45" s="104">
        <v>33</v>
      </c>
      <c r="L45" s="104">
        <v>23</v>
      </c>
      <c r="M45" s="102">
        <v>237</v>
      </c>
      <c r="N45" s="95">
        <v>1540</v>
      </c>
      <c r="O45" s="95">
        <v>130</v>
      </c>
      <c r="P45" s="95">
        <v>1730</v>
      </c>
      <c r="Q45" s="108">
        <v>77.099999999999994</v>
      </c>
      <c r="R45" s="102">
        <v>497</v>
      </c>
      <c r="S45" s="102">
        <v>73.900000000000006</v>
      </c>
      <c r="T45" s="102">
        <v>763</v>
      </c>
      <c r="AA45" s="95" t="s">
        <v>23</v>
      </c>
      <c r="AB45" s="52" t="s">
        <v>23</v>
      </c>
    </row>
    <row r="46" spans="1:34" x14ac:dyDescent="0.2">
      <c r="A46" s="103" t="s">
        <v>183</v>
      </c>
      <c r="B46" s="53" t="s">
        <v>179</v>
      </c>
      <c r="C46" s="53">
        <v>310</v>
      </c>
      <c r="D46" s="53">
        <v>125</v>
      </c>
      <c r="E46" s="104">
        <v>15900</v>
      </c>
      <c r="F46" s="104">
        <v>312</v>
      </c>
      <c r="G46" s="95">
        <v>17.399999999999999</v>
      </c>
      <c r="H46" s="104">
        <v>312</v>
      </c>
      <c r="I46" s="102">
        <v>17.399999999999999</v>
      </c>
      <c r="J46" s="104">
        <v>245</v>
      </c>
      <c r="K46" s="104">
        <v>34</v>
      </c>
      <c r="L46" s="104">
        <v>24</v>
      </c>
      <c r="M46" s="102">
        <v>270</v>
      </c>
      <c r="N46" s="95">
        <v>1730</v>
      </c>
      <c r="O46" s="95">
        <v>130</v>
      </c>
      <c r="P46" s="95">
        <v>1960</v>
      </c>
      <c r="Q46" s="108">
        <v>88.2</v>
      </c>
      <c r="R46" s="102">
        <v>566</v>
      </c>
      <c r="S46" s="102">
        <v>74.5</v>
      </c>
      <c r="T46" s="102">
        <v>870</v>
      </c>
      <c r="AA46" s="95" t="s">
        <v>23</v>
      </c>
      <c r="AB46" s="52" t="s">
        <v>23</v>
      </c>
    </row>
    <row r="47" spans="1:34" x14ac:dyDescent="0.2">
      <c r="A47" s="103" t="s">
        <v>184</v>
      </c>
      <c r="B47" s="53" t="s">
        <v>179</v>
      </c>
      <c r="C47" s="53">
        <v>310</v>
      </c>
      <c r="D47" s="53">
        <v>132</v>
      </c>
      <c r="E47" s="104">
        <v>16700</v>
      </c>
      <c r="F47" s="104">
        <v>314</v>
      </c>
      <c r="G47" s="95">
        <v>18.3</v>
      </c>
      <c r="H47" s="104">
        <v>313</v>
      </c>
      <c r="I47" s="102">
        <v>18.3</v>
      </c>
      <c r="J47" s="104">
        <v>245</v>
      </c>
      <c r="K47" s="104">
        <v>35</v>
      </c>
      <c r="L47" s="104">
        <v>25</v>
      </c>
      <c r="M47" s="102">
        <v>287</v>
      </c>
      <c r="N47" s="95">
        <v>1830</v>
      </c>
      <c r="O47" s="95">
        <v>131</v>
      </c>
      <c r="P47" s="95">
        <v>2070</v>
      </c>
      <c r="Q47" s="108">
        <v>93.7</v>
      </c>
      <c r="R47" s="102">
        <v>599</v>
      </c>
      <c r="S47" s="102">
        <v>74.900000000000006</v>
      </c>
      <c r="T47" s="102">
        <v>922</v>
      </c>
      <c r="AA47" s="95" t="s">
        <v>23</v>
      </c>
      <c r="AB47" s="52" t="s">
        <v>23</v>
      </c>
    </row>
    <row r="48" spans="1:34" x14ac:dyDescent="0.2">
      <c r="A48" s="103" t="s">
        <v>185</v>
      </c>
      <c r="B48" s="53" t="s">
        <v>179</v>
      </c>
      <c r="C48" s="53">
        <v>310</v>
      </c>
      <c r="D48" s="53">
        <v>152</v>
      </c>
      <c r="E48" s="104">
        <v>19300</v>
      </c>
      <c r="F48" s="104">
        <v>319</v>
      </c>
      <c r="G48" s="95">
        <v>20.8</v>
      </c>
      <c r="H48" s="104">
        <v>321</v>
      </c>
      <c r="I48" s="102">
        <v>20.8</v>
      </c>
      <c r="J48" s="104">
        <v>244</v>
      </c>
      <c r="K48" s="104">
        <v>38</v>
      </c>
      <c r="L48" s="104">
        <v>26</v>
      </c>
      <c r="M48" s="102">
        <v>338</v>
      </c>
      <c r="N48" s="95">
        <v>2120</v>
      </c>
      <c r="O48" s="95">
        <v>132</v>
      </c>
      <c r="P48" s="95">
        <v>2420</v>
      </c>
      <c r="Q48" s="108">
        <v>115</v>
      </c>
      <c r="R48" s="102">
        <v>716</v>
      </c>
      <c r="S48" s="102">
        <v>77.2</v>
      </c>
      <c r="T48" s="102">
        <v>1100</v>
      </c>
      <c r="AA48" s="95" t="s">
        <v>23</v>
      </c>
      <c r="AB48" s="52" t="s">
        <v>23</v>
      </c>
    </row>
    <row r="49" spans="1:34" x14ac:dyDescent="0.2">
      <c r="A49" s="103" t="s">
        <v>186</v>
      </c>
      <c r="B49" s="53" t="s">
        <v>179</v>
      </c>
      <c r="C49" s="53">
        <v>310</v>
      </c>
      <c r="D49" s="53">
        <v>174</v>
      </c>
      <c r="E49" s="104">
        <v>22200</v>
      </c>
      <c r="F49" s="104">
        <v>324</v>
      </c>
      <c r="G49" s="95">
        <v>23.6</v>
      </c>
      <c r="H49" s="104">
        <v>327</v>
      </c>
      <c r="I49" s="102">
        <v>23.6</v>
      </c>
      <c r="J49" s="104">
        <v>243</v>
      </c>
      <c r="K49" s="104">
        <v>41</v>
      </c>
      <c r="L49" s="104">
        <v>28</v>
      </c>
      <c r="M49" s="102">
        <v>394</v>
      </c>
      <c r="N49" s="95">
        <v>2430</v>
      </c>
      <c r="O49" s="95">
        <v>133</v>
      </c>
      <c r="P49" s="95">
        <v>2800</v>
      </c>
      <c r="Q49" s="108">
        <v>138</v>
      </c>
      <c r="R49" s="102">
        <v>843</v>
      </c>
      <c r="S49" s="102">
        <v>78.8</v>
      </c>
      <c r="T49" s="102">
        <v>1300</v>
      </c>
      <c r="AA49" s="95" t="s">
        <v>23</v>
      </c>
      <c r="AB49" s="52" t="s">
        <v>23</v>
      </c>
    </row>
    <row r="50" spans="1:34" x14ac:dyDescent="0.2">
      <c r="A50" s="103" t="s">
        <v>187</v>
      </c>
      <c r="B50" s="53" t="s">
        <v>179</v>
      </c>
      <c r="C50" s="53">
        <v>310</v>
      </c>
      <c r="D50" s="53">
        <v>79</v>
      </c>
      <c r="E50" s="104">
        <v>9980</v>
      </c>
      <c r="F50" s="104">
        <v>299</v>
      </c>
      <c r="G50" s="95">
        <v>11</v>
      </c>
      <c r="H50" s="104">
        <v>306</v>
      </c>
      <c r="I50" s="102">
        <v>11</v>
      </c>
      <c r="J50" s="104">
        <v>244</v>
      </c>
      <c r="K50" s="104">
        <v>28</v>
      </c>
      <c r="L50" s="104">
        <v>21</v>
      </c>
      <c r="M50" s="102">
        <v>163</v>
      </c>
      <c r="N50" s="95">
        <v>1090</v>
      </c>
      <c r="O50" s="95">
        <v>128</v>
      </c>
      <c r="P50" s="95">
        <v>1210</v>
      </c>
      <c r="Q50" s="108">
        <v>52.6</v>
      </c>
      <c r="R50" s="102">
        <v>344</v>
      </c>
      <c r="S50" s="102">
        <v>72.599999999999994</v>
      </c>
      <c r="T50" s="102">
        <v>525</v>
      </c>
      <c r="AA50" s="95" t="s">
        <v>23</v>
      </c>
      <c r="AB50" s="52" t="s">
        <v>23</v>
      </c>
    </row>
    <row r="51" spans="1:34" x14ac:dyDescent="0.2">
      <c r="A51" s="103" t="s">
        <v>188</v>
      </c>
      <c r="B51" s="53" t="s">
        <v>179</v>
      </c>
      <c r="C51" s="53">
        <v>310</v>
      </c>
      <c r="D51" s="53">
        <v>94</v>
      </c>
      <c r="E51" s="104">
        <v>11900</v>
      </c>
      <c r="F51" s="104">
        <v>303</v>
      </c>
      <c r="G51" s="95">
        <v>13.1</v>
      </c>
      <c r="H51" s="104">
        <v>308</v>
      </c>
      <c r="I51" s="102">
        <v>13.1</v>
      </c>
      <c r="J51" s="104">
        <v>244</v>
      </c>
      <c r="K51" s="104">
        <v>30</v>
      </c>
      <c r="L51" s="104">
        <v>22</v>
      </c>
      <c r="M51" s="102">
        <v>196</v>
      </c>
      <c r="N51" s="95">
        <v>1300</v>
      </c>
      <c r="O51" s="95">
        <v>128</v>
      </c>
      <c r="P51" s="95">
        <v>1450</v>
      </c>
      <c r="Q51" s="108">
        <v>63.9</v>
      </c>
      <c r="R51" s="102">
        <v>415</v>
      </c>
      <c r="S51" s="102">
        <v>73.3</v>
      </c>
      <c r="T51" s="102">
        <v>635</v>
      </c>
      <c r="AA51" s="95" t="s">
        <v>23</v>
      </c>
      <c r="AB51" s="52" t="s">
        <v>23</v>
      </c>
    </row>
    <row r="52" spans="1:34" x14ac:dyDescent="0.2">
      <c r="A52" s="103" t="s">
        <v>189</v>
      </c>
      <c r="B52" s="53" t="s">
        <v>179</v>
      </c>
      <c r="C52" s="53">
        <v>330</v>
      </c>
      <c r="D52" s="53">
        <v>109</v>
      </c>
      <c r="E52" s="104">
        <v>14000</v>
      </c>
      <c r="F52" s="104">
        <v>324</v>
      </c>
      <c r="G52" s="95">
        <v>14.4</v>
      </c>
      <c r="H52" s="104">
        <v>330</v>
      </c>
      <c r="I52" s="102">
        <v>14.4</v>
      </c>
      <c r="J52" s="104">
        <v>263</v>
      </c>
      <c r="K52" s="104">
        <v>31</v>
      </c>
      <c r="L52" s="104">
        <v>23</v>
      </c>
      <c r="M52" s="102">
        <v>263</v>
      </c>
      <c r="N52" s="95">
        <v>1620</v>
      </c>
      <c r="O52" s="95">
        <v>137</v>
      </c>
      <c r="P52" s="95">
        <v>1810</v>
      </c>
      <c r="Q52" s="108">
        <v>86.3</v>
      </c>
      <c r="R52" s="102">
        <v>523</v>
      </c>
      <c r="S52" s="102">
        <v>78.5</v>
      </c>
      <c r="T52" s="102">
        <v>801</v>
      </c>
      <c r="AA52" s="95" t="s">
        <v>23</v>
      </c>
      <c r="AB52" s="52" t="s">
        <v>23</v>
      </c>
    </row>
    <row r="53" spans="1:34" x14ac:dyDescent="0.2">
      <c r="A53" s="103" t="s">
        <v>190</v>
      </c>
      <c r="B53" s="53" t="s">
        <v>179</v>
      </c>
      <c r="C53" s="53">
        <v>330</v>
      </c>
      <c r="D53" s="53">
        <v>129</v>
      </c>
      <c r="E53" s="104">
        <v>16400</v>
      </c>
      <c r="F53" s="104">
        <v>329</v>
      </c>
      <c r="G53" s="95">
        <v>16.899999999999999</v>
      </c>
      <c r="H53" s="104">
        <v>333</v>
      </c>
      <c r="I53" s="102">
        <v>16.899999999999999</v>
      </c>
      <c r="J53" s="104">
        <v>262</v>
      </c>
      <c r="K53" s="104">
        <v>34</v>
      </c>
      <c r="L53" s="104">
        <v>24</v>
      </c>
      <c r="M53" s="102">
        <v>315</v>
      </c>
      <c r="N53" s="95">
        <v>1910</v>
      </c>
      <c r="O53" s="95">
        <v>139</v>
      </c>
      <c r="P53" s="95">
        <v>2150</v>
      </c>
      <c r="Q53" s="108">
        <v>104</v>
      </c>
      <c r="R53" s="102">
        <v>626</v>
      </c>
      <c r="S53" s="102">
        <v>79.599999999999994</v>
      </c>
      <c r="T53" s="102">
        <v>960</v>
      </c>
      <c r="AA53" s="95" t="s">
        <v>23</v>
      </c>
      <c r="AB53" s="52" t="s">
        <v>23</v>
      </c>
    </row>
    <row r="54" spans="1:34" x14ac:dyDescent="0.2">
      <c r="A54" s="103" t="s">
        <v>191</v>
      </c>
      <c r="B54" s="53" t="s">
        <v>179</v>
      </c>
      <c r="C54" s="53">
        <v>330</v>
      </c>
      <c r="D54" s="53">
        <v>149</v>
      </c>
      <c r="E54" s="104">
        <v>18900</v>
      </c>
      <c r="F54" s="104">
        <v>334</v>
      </c>
      <c r="G54" s="95">
        <v>19.399999999999999</v>
      </c>
      <c r="H54" s="104">
        <v>335</v>
      </c>
      <c r="I54" s="102">
        <v>19.399999999999999</v>
      </c>
      <c r="J54" s="104">
        <v>263</v>
      </c>
      <c r="K54" s="104">
        <v>36</v>
      </c>
      <c r="L54" s="104">
        <v>25</v>
      </c>
      <c r="M54" s="102">
        <v>368</v>
      </c>
      <c r="N54" s="95">
        <v>2200</v>
      </c>
      <c r="O54" s="95">
        <v>140</v>
      </c>
      <c r="P54" s="95">
        <v>2500</v>
      </c>
      <c r="Q54" s="108">
        <v>122</v>
      </c>
      <c r="R54" s="102">
        <v>727</v>
      </c>
      <c r="S54" s="102">
        <v>80.3</v>
      </c>
      <c r="T54" s="102">
        <v>1120</v>
      </c>
      <c r="AA54" s="95" t="s">
        <v>23</v>
      </c>
      <c r="AB54" s="52" t="s">
        <v>23</v>
      </c>
    </row>
    <row r="55" spans="1:34" x14ac:dyDescent="0.2">
      <c r="A55" s="103" t="s">
        <v>192</v>
      </c>
      <c r="B55" s="53" t="s">
        <v>179</v>
      </c>
      <c r="C55" s="53">
        <v>330</v>
      </c>
      <c r="D55" s="53">
        <v>89</v>
      </c>
      <c r="E55" s="104">
        <v>11300</v>
      </c>
      <c r="F55" s="104">
        <v>319</v>
      </c>
      <c r="G55" s="95">
        <v>11.7</v>
      </c>
      <c r="H55" s="104">
        <v>328</v>
      </c>
      <c r="I55" s="102">
        <v>11.7</v>
      </c>
      <c r="J55" s="104">
        <v>262</v>
      </c>
      <c r="K55" s="104">
        <v>29</v>
      </c>
      <c r="L55" s="104">
        <v>22</v>
      </c>
      <c r="M55" s="102">
        <v>211</v>
      </c>
      <c r="N55" s="95">
        <v>1320</v>
      </c>
      <c r="O55" s="95">
        <v>137</v>
      </c>
      <c r="P55" s="95">
        <v>1460</v>
      </c>
      <c r="Q55" s="108">
        <v>68.900000000000006</v>
      </c>
      <c r="R55" s="102">
        <v>420</v>
      </c>
      <c r="S55" s="102">
        <v>78.099999999999994</v>
      </c>
      <c r="T55" s="102">
        <v>641</v>
      </c>
      <c r="AA55" s="95" t="s">
        <v>23</v>
      </c>
      <c r="AB55" s="52" t="s">
        <v>23</v>
      </c>
    </row>
    <row r="56" spans="1:34" x14ac:dyDescent="0.2">
      <c r="A56" s="103" t="s">
        <v>193</v>
      </c>
      <c r="B56" s="53" t="s">
        <v>179</v>
      </c>
      <c r="C56" s="53">
        <v>360</v>
      </c>
      <c r="D56" s="53">
        <v>108</v>
      </c>
      <c r="E56" s="104">
        <v>13800</v>
      </c>
      <c r="F56" s="104">
        <v>346</v>
      </c>
      <c r="G56" s="95">
        <v>12.8</v>
      </c>
      <c r="H56" s="104">
        <v>370</v>
      </c>
      <c r="I56" s="102">
        <v>12.8</v>
      </c>
      <c r="J56" s="104">
        <v>288</v>
      </c>
      <c r="K56" s="104">
        <v>29</v>
      </c>
      <c r="L56" s="104">
        <v>22</v>
      </c>
      <c r="M56" s="102">
        <v>303</v>
      </c>
      <c r="N56" s="95">
        <v>1750</v>
      </c>
      <c r="O56" s="95">
        <v>148</v>
      </c>
      <c r="P56" s="95">
        <v>1940</v>
      </c>
      <c r="Q56" s="108">
        <v>108</v>
      </c>
      <c r="R56" s="102">
        <v>585</v>
      </c>
      <c r="S56" s="102">
        <v>88.5</v>
      </c>
      <c r="T56" s="102">
        <v>891</v>
      </c>
      <c r="AA56" s="95" t="s">
        <v>23</v>
      </c>
      <c r="AB56" s="52" t="s">
        <v>23</v>
      </c>
    </row>
    <row r="57" spans="1:34" x14ac:dyDescent="0.2">
      <c r="A57" s="103" t="s">
        <v>194</v>
      </c>
      <c r="B57" s="53" t="s">
        <v>179</v>
      </c>
      <c r="C57" s="53">
        <v>360</v>
      </c>
      <c r="D57" s="53">
        <v>132</v>
      </c>
      <c r="E57" s="104">
        <v>16800</v>
      </c>
      <c r="F57" s="104">
        <v>351</v>
      </c>
      <c r="G57" s="95">
        <v>15.6</v>
      </c>
      <c r="H57" s="104">
        <v>373</v>
      </c>
      <c r="I57" s="102">
        <v>15.6</v>
      </c>
      <c r="J57" s="104">
        <v>287</v>
      </c>
      <c r="K57" s="104">
        <v>32</v>
      </c>
      <c r="L57" s="104">
        <v>23</v>
      </c>
      <c r="M57" s="102">
        <v>375</v>
      </c>
      <c r="N57" s="95">
        <v>2140</v>
      </c>
      <c r="O57" s="95">
        <v>149</v>
      </c>
      <c r="P57" s="95">
        <v>2380</v>
      </c>
      <c r="Q57" s="108">
        <v>135</v>
      </c>
      <c r="R57" s="102">
        <v>724</v>
      </c>
      <c r="S57" s="102">
        <v>89.6</v>
      </c>
      <c r="T57" s="102">
        <v>1110</v>
      </c>
      <c r="AA57" s="95" t="s">
        <v>177</v>
      </c>
      <c r="AB57" s="52" t="s">
        <v>23</v>
      </c>
    </row>
    <row r="58" spans="1:34" x14ac:dyDescent="0.2">
      <c r="A58" s="103" t="s">
        <v>195</v>
      </c>
      <c r="B58" s="53" t="s">
        <v>179</v>
      </c>
      <c r="C58" s="53">
        <v>360</v>
      </c>
      <c r="D58" s="53">
        <v>152</v>
      </c>
      <c r="E58" s="104">
        <v>19400</v>
      </c>
      <c r="F58" s="104">
        <v>356</v>
      </c>
      <c r="G58" s="95">
        <v>17.899999999999999</v>
      </c>
      <c r="H58" s="104">
        <v>376</v>
      </c>
      <c r="I58" s="102">
        <v>17.899999999999999</v>
      </c>
      <c r="J58" s="104">
        <v>288</v>
      </c>
      <c r="K58" s="104">
        <v>34</v>
      </c>
      <c r="L58" s="104">
        <v>24</v>
      </c>
      <c r="M58" s="102">
        <v>439</v>
      </c>
      <c r="N58" s="95">
        <v>2470</v>
      </c>
      <c r="O58" s="95">
        <v>150</v>
      </c>
      <c r="P58" s="95">
        <v>2770</v>
      </c>
      <c r="Q58" s="108">
        <v>159</v>
      </c>
      <c r="R58" s="102">
        <v>845</v>
      </c>
      <c r="S58" s="102">
        <v>90.5</v>
      </c>
      <c r="T58" s="102">
        <v>1290</v>
      </c>
      <c r="AA58" s="95" t="s">
        <v>23</v>
      </c>
      <c r="AB58" s="52" t="s">
        <v>23</v>
      </c>
    </row>
    <row r="59" spans="1:34" x14ac:dyDescent="0.2">
      <c r="A59" s="103" t="s">
        <v>196</v>
      </c>
      <c r="B59" s="53" t="s">
        <v>179</v>
      </c>
      <c r="C59" s="53">
        <v>360</v>
      </c>
      <c r="D59" s="53">
        <v>174</v>
      </c>
      <c r="E59" s="104">
        <v>22200</v>
      </c>
      <c r="F59" s="104">
        <v>361</v>
      </c>
      <c r="G59" s="95">
        <v>20.399999999999999</v>
      </c>
      <c r="H59" s="104">
        <v>378</v>
      </c>
      <c r="I59" s="102">
        <v>20.399999999999999</v>
      </c>
      <c r="J59" s="104">
        <v>289</v>
      </c>
      <c r="K59" s="104">
        <v>36</v>
      </c>
      <c r="L59" s="104">
        <v>25</v>
      </c>
      <c r="M59" s="102">
        <v>508</v>
      </c>
      <c r="N59" s="95">
        <v>2820</v>
      </c>
      <c r="O59" s="95">
        <v>151</v>
      </c>
      <c r="P59" s="95">
        <v>3180</v>
      </c>
      <c r="Q59" s="108">
        <v>184</v>
      </c>
      <c r="R59" s="102">
        <v>973</v>
      </c>
      <c r="S59" s="102">
        <v>91</v>
      </c>
      <c r="T59" s="102">
        <v>1490</v>
      </c>
      <c r="AA59" s="95" t="s">
        <v>23</v>
      </c>
      <c r="AB59" s="52" t="s">
        <v>23</v>
      </c>
    </row>
    <row r="60" spans="1:34" x14ac:dyDescent="0.2">
      <c r="A60" s="103" t="s">
        <v>197</v>
      </c>
      <c r="B60" s="53" t="s">
        <v>198</v>
      </c>
      <c r="C60" s="53">
        <v>100</v>
      </c>
      <c r="D60" s="53">
        <v>19</v>
      </c>
      <c r="E60" s="104">
        <v>2460</v>
      </c>
      <c r="F60" s="104">
        <v>102</v>
      </c>
      <c r="G60" s="95">
        <v>6.5</v>
      </c>
      <c r="H60" s="104">
        <v>100</v>
      </c>
      <c r="I60" s="102">
        <v>9.4</v>
      </c>
      <c r="J60" s="104">
        <v>63</v>
      </c>
      <c r="K60" s="104">
        <v>19</v>
      </c>
      <c r="L60" s="104">
        <v>11</v>
      </c>
      <c r="M60" s="102">
        <v>4.41</v>
      </c>
      <c r="N60" s="95">
        <v>86.4</v>
      </c>
      <c r="O60" s="95">
        <v>42.3</v>
      </c>
      <c r="P60" s="95">
        <v>99.8</v>
      </c>
      <c r="Q60" s="108">
        <v>1.41</v>
      </c>
      <c r="R60" s="102">
        <v>28.1</v>
      </c>
      <c r="S60" s="102">
        <v>23.9</v>
      </c>
      <c r="T60" s="102">
        <v>44.8</v>
      </c>
      <c r="AA60" s="95" t="s">
        <v>23</v>
      </c>
      <c r="AB60" s="52" t="s">
        <v>23</v>
      </c>
    </row>
    <row r="61" spans="1:34" x14ac:dyDescent="0.2">
      <c r="A61" s="103" t="s">
        <v>199</v>
      </c>
      <c r="B61" s="53" t="s">
        <v>198</v>
      </c>
      <c r="C61" s="53">
        <v>130</v>
      </c>
      <c r="D61" s="53">
        <v>28.1</v>
      </c>
      <c r="E61" s="104">
        <v>3580</v>
      </c>
      <c r="F61" s="104">
        <v>127</v>
      </c>
      <c r="G61" s="95">
        <v>8</v>
      </c>
      <c r="H61" s="104">
        <v>127</v>
      </c>
      <c r="I61" s="102">
        <v>10.6</v>
      </c>
      <c r="J61" s="104">
        <v>84</v>
      </c>
      <c r="K61" s="104">
        <v>22</v>
      </c>
      <c r="L61" s="104">
        <v>12</v>
      </c>
      <c r="M61" s="102">
        <v>10</v>
      </c>
      <c r="N61" s="95">
        <v>158</v>
      </c>
      <c r="O61" s="95">
        <v>52.9</v>
      </c>
      <c r="P61" s="95">
        <v>181</v>
      </c>
      <c r="Q61" s="108">
        <v>3.31</v>
      </c>
      <c r="R61" s="102">
        <v>51.2</v>
      </c>
      <c r="S61" s="102">
        <v>30.4</v>
      </c>
      <c r="T61" s="102">
        <v>82.6</v>
      </c>
      <c r="AA61" s="95" t="s">
        <v>23</v>
      </c>
      <c r="AB61" s="52" t="s">
        <v>23</v>
      </c>
    </row>
    <row r="62" spans="1:34" x14ac:dyDescent="0.2">
      <c r="A62" s="103" t="s">
        <v>200</v>
      </c>
      <c r="B62" s="53" t="s">
        <v>198</v>
      </c>
      <c r="C62" s="53">
        <v>150</v>
      </c>
      <c r="D62" s="53">
        <v>29.8</v>
      </c>
      <c r="E62" s="104">
        <v>3790</v>
      </c>
      <c r="F62" s="104">
        <v>152</v>
      </c>
      <c r="G62" s="95">
        <v>6.4</v>
      </c>
      <c r="H62" s="104">
        <v>151</v>
      </c>
      <c r="I62" s="102">
        <v>9.6</v>
      </c>
      <c r="J62" s="104">
        <v>111</v>
      </c>
      <c r="K62" s="104">
        <v>21</v>
      </c>
      <c r="L62" s="104">
        <v>11</v>
      </c>
      <c r="M62" s="102">
        <v>16.100000000000001</v>
      </c>
      <c r="N62" s="95">
        <v>212</v>
      </c>
      <c r="O62" s="95">
        <v>65.2</v>
      </c>
      <c r="P62" s="95">
        <v>237</v>
      </c>
      <c r="Q62" s="108">
        <v>4.87</v>
      </c>
      <c r="R62" s="102">
        <v>63.5</v>
      </c>
      <c r="S62" s="102">
        <v>35.799999999999997</v>
      </c>
      <c r="T62" s="102">
        <v>103</v>
      </c>
      <c r="AA62" s="95" t="s">
        <v>23</v>
      </c>
      <c r="AB62" s="52" t="s">
        <v>23</v>
      </c>
    </row>
    <row r="63" spans="1:34" x14ac:dyDescent="0.2">
      <c r="A63" s="103" t="s">
        <v>201</v>
      </c>
      <c r="B63" s="53" t="s">
        <v>198</v>
      </c>
      <c r="C63" s="53">
        <v>150</v>
      </c>
      <c r="D63" s="53">
        <v>6.5</v>
      </c>
      <c r="E63" s="104">
        <v>821</v>
      </c>
      <c r="F63" s="104">
        <v>152</v>
      </c>
      <c r="G63" s="95">
        <v>2.9</v>
      </c>
      <c r="H63" s="104">
        <v>46</v>
      </c>
      <c r="I63" s="102">
        <v>4.3</v>
      </c>
      <c r="J63" s="104">
        <v>134</v>
      </c>
      <c r="K63" s="104">
        <v>9</v>
      </c>
      <c r="L63" s="104">
        <v>5</v>
      </c>
      <c r="M63" s="102">
        <v>2.92</v>
      </c>
      <c r="N63" s="95">
        <v>38.4</v>
      </c>
      <c r="O63" s="95">
        <v>59.6</v>
      </c>
      <c r="P63" s="95">
        <v>44.8</v>
      </c>
      <c r="Q63" s="108">
        <v>6.5000000000000002E-2</v>
      </c>
      <c r="R63" s="102">
        <v>2.81</v>
      </c>
      <c r="S63" s="102">
        <v>8.8800000000000008</v>
      </c>
      <c r="T63" s="102">
        <v>4.63</v>
      </c>
      <c r="AA63" s="95" t="s">
        <v>177</v>
      </c>
      <c r="AB63" s="52" t="s">
        <v>23</v>
      </c>
    </row>
    <row r="64" spans="1:34" x14ac:dyDescent="0.2">
      <c r="A64" s="103" t="s">
        <v>202</v>
      </c>
      <c r="B64" s="53" t="s">
        <v>198</v>
      </c>
      <c r="C64" s="53">
        <v>200</v>
      </c>
      <c r="D64" s="53">
        <v>9.6999999999999993</v>
      </c>
      <c r="E64" s="104">
        <v>1220</v>
      </c>
      <c r="F64" s="104">
        <v>203</v>
      </c>
      <c r="G64" s="95">
        <v>3.4</v>
      </c>
      <c r="H64" s="104">
        <v>57</v>
      </c>
      <c r="I64" s="102">
        <v>4.8</v>
      </c>
      <c r="J64" s="104">
        <v>181</v>
      </c>
      <c r="K64" s="104">
        <v>11</v>
      </c>
      <c r="L64" s="104">
        <v>6</v>
      </c>
      <c r="M64" s="102">
        <v>7.56</v>
      </c>
      <c r="N64" s="95">
        <v>74.5</v>
      </c>
      <c r="O64" s="95">
        <v>78.7</v>
      </c>
      <c r="P64" s="95">
        <v>87.5</v>
      </c>
      <c r="Q64" s="108">
        <v>0.13600000000000001</v>
      </c>
      <c r="R64" s="102">
        <v>4.78</v>
      </c>
      <c r="S64" s="102">
        <v>10.6</v>
      </c>
      <c r="T64" s="102">
        <v>7.93</v>
      </c>
      <c r="Z64" s="95">
        <v>102</v>
      </c>
      <c r="AA64" s="95">
        <v>0</v>
      </c>
      <c r="AB64" s="52">
        <f t="shared" si="0"/>
        <v>32.130000000000003</v>
      </c>
      <c r="AD64">
        <v>1300</v>
      </c>
      <c r="AE64" s="102">
        <v>7.76</v>
      </c>
      <c r="AF64" s="103" t="s">
        <v>203</v>
      </c>
      <c r="AG64" s="53" t="s">
        <v>204</v>
      </c>
      <c r="AH64" s="53">
        <v>150</v>
      </c>
    </row>
    <row r="65" spans="1:34" x14ac:dyDescent="0.2">
      <c r="A65" s="103" t="s">
        <v>205</v>
      </c>
      <c r="B65" s="53" t="s">
        <v>198</v>
      </c>
      <c r="C65" s="53">
        <v>250</v>
      </c>
      <c r="D65" s="53">
        <v>13.4</v>
      </c>
      <c r="E65" s="104">
        <v>1700</v>
      </c>
      <c r="F65" s="104">
        <v>254</v>
      </c>
      <c r="G65" s="95">
        <v>4</v>
      </c>
      <c r="H65" s="104">
        <v>68</v>
      </c>
      <c r="I65" s="102">
        <v>5.2</v>
      </c>
      <c r="J65" s="104">
        <v>230</v>
      </c>
      <c r="K65" s="104">
        <v>12</v>
      </c>
      <c r="L65" s="104">
        <v>7</v>
      </c>
      <c r="M65" s="102">
        <v>16.100000000000001</v>
      </c>
      <c r="N65" s="95">
        <v>126</v>
      </c>
      <c r="O65" s="95">
        <v>97.3</v>
      </c>
      <c r="P65" s="95">
        <v>150</v>
      </c>
      <c r="Q65" s="108">
        <v>0.248</v>
      </c>
      <c r="R65" s="102">
        <v>7.3</v>
      </c>
      <c r="S65" s="102">
        <v>12.1</v>
      </c>
      <c r="T65" s="102">
        <v>12.3</v>
      </c>
      <c r="Z65" s="95">
        <v>136</v>
      </c>
      <c r="AA65" s="95">
        <v>0</v>
      </c>
      <c r="AB65" s="52">
        <f t="shared" si="0"/>
        <v>42.84</v>
      </c>
      <c r="AD65">
        <v>1300</v>
      </c>
      <c r="AE65" s="102">
        <v>10.3</v>
      </c>
      <c r="AF65" s="103" t="s">
        <v>206</v>
      </c>
      <c r="AG65" s="53" t="s">
        <v>204</v>
      </c>
      <c r="AH65" s="53">
        <v>150</v>
      </c>
    </row>
    <row r="66" spans="1:34" x14ac:dyDescent="0.2">
      <c r="A66" s="103" t="s">
        <v>207</v>
      </c>
      <c r="B66" s="53" t="s">
        <v>198</v>
      </c>
      <c r="C66" s="53">
        <v>310</v>
      </c>
      <c r="D66" s="53">
        <v>17.600000000000001</v>
      </c>
      <c r="E66" s="104">
        <v>2230</v>
      </c>
      <c r="F66" s="104">
        <v>305</v>
      </c>
      <c r="G66" s="95">
        <v>4.5</v>
      </c>
      <c r="H66" s="104">
        <v>77</v>
      </c>
      <c r="I66" s="102">
        <v>5.7</v>
      </c>
      <c r="J66" s="104">
        <v>277</v>
      </c>
      <c r="K66" s="104">
        <v>14</v>
      </c>
      <c r="L66" s="104">
        <v>8</v>
      </c>
      <c r="M66" s="102">
        <v>29.7</v>
      </c>
      <c r="N66" s="95">
        <v>195</v>
      </c>
      <c r="O66" s="95">
        <v>115</v>
      </c>
      <c r="P66" s="95">
        <v>232</v>
      </c>
      <c r="Q66" s="108">
        <v>0.39400000000000002</v>
      </c>
      <c r="R66" s="102">
        <v>10.199999999999999</v>
      </c>
      <c r="S66" s="102">
        <v>13.3</v>
      </c>
      <c r="T66" s="102">
        <v>17.3</v>
      </c>
      <c r="Z66" s="95">
        <v>138</v>
      </c>
      <c r="AA66" s="95">
        <v>0</v>
      </c>
      <c r="AB66" s="52">
        <f t="shared" si="0"/>
        <v>43.47</v>
      </c>
      <c r="AD66">
        <v>1300</v>
      </c>
      <c r="AE66" s="102">
        <v>10.5</v>
      </c>
      <c r="AF66" s="103" t="s">
        <v>208</v>
      </c>
      <c r="AG66" s="53" t="s">
        <v>204</v>
      </c>
      <c r="AH66" s="53">
        <v>150</v>
      </c>
    </row>
    <row r="67" spans="1:34" x14ac:dyDescent="0.2">
      <c r="A67" s="103" t="s">
        <v>203</v>
      </c>
      <c r="B67" s="53" t="s">
        <v>204</v>
      </c>
      <c r="C67" s="53">
        <v>150</v>
      </c>
      <c r="D67" s="53">
        <v>17.899999999999999</v>
      </c>
      <c r="E67" s="104">
        <v>2280</v>
      </c>
      <c r="F67" s="104">
        <v>152</v>
      </c>
      <c r="G67" s="95">
        <v>7.9</v>
      </c>
      <c r="H67" s="104">
        <v>63</v>
      </c>
      <c r="I67" s="102">
        <v>9.5</v>
      </c>
      <c r="J67" s="104">
        <v>108</v>
      </c>
      <c r="K67" s="104">
        <v>22</v>
      </c>
      <c r="L67" s="104">
        <v>0</v>
      </c>
      <c r="M67" s="102">
        <v>7.76</v>
      </c>
      <c r="N67" s="95">
        <v>102</v>
      </c>
      <c r="O67" s="95">
        <v>58.3</v>
      </c>
      <c r="P67" s="95">
        <v>0</v>
      </c>
      <c r="Q67" s="108">
        <v>0.76100000000000001</v>
      </c>
      <c r="R67" s="102">
        <v>16.8</v>
      </c>
      <c r="S67" s="102">
        <v>18.3</v>
      </c>
      <c r="T67" s="102">
        <v>0</v>
      </c>
      <c r="Z67" s="95">
        <v>143</v>
      </c>
      <c r="AA67" s="95">
        <v>0</v>
      </c>
      <c r="AB67" s="52">
        <f t="shared" si="0"/>
        <v>45.045000000000002</v>
      </c>
      <c r="AD67">
        <v>1300</v>
      </c>
      <c r="AE67" s="102">
        <v>10.9</v>
      </c>
      <c r="AF67" s="103" t="s">
        <v>209</v>
      </c>
      <c r="AG67" s="53" t="s">
        <v>204</v>
      </c>
      <c r="AH67" s="53">
        <v>150</v>
      </c>
    </row>
    <row r="68" spans="1:34" x14ac:dyDescent="0.2">
      <c r="A68" s="103" t="s">
        <v>206</v>
      </c>
      <c r="B68" s="53" t="s">
        <v>204</v>
      </c>
      <c r="C68" s="53">
        <v>150</v>
      </c>
      <c r="D68" s="53">
        <v>22.5</v>
      </c>
      <c r="E68" s="104">
        <v>2870</v>
      </c>
      <c r="F68" s="104">
        <v>152</v>
      </c>
      <c r="G68" s="95">
        <v>8</v>
      </c>
      <c r="H68" s="104">
        <v>74</v>
      </c>
      <c r="I68" s="102">
        <v>12.1</v>
      </c>
      <c r="J68" s="104">
        <v>99</v>
      </c>
      <c r="K68" s="104">
        <v>27</v>
      </c>
      <c r="L68" s="104">
        <v>0</v>
      </c>
      <c r="M68" s="102">
        <v>10.3</v>
      </c>
      <c r="N68" s="95">
        <v>136</v>
      </c>
      <c r="O68" s="95">
        <v>59.9</v>
      </c>
      <c r="P68" s="95">
        <v>0</v>
      </c>
      <c r="Q68" s="108">
        <v>1.43</v>
      </c>
      <c r="R68" s="102">
        <v>28.3</v>
      </c>
      <c r="S68" s="102">
        <v>22.3</v>
      </c>
      <c r="T68" s="102">
        <v>0</v>
      </c>
      <c r="Z68" s="95">
        <v>162</v>
      </c>
      <c r="AA68" s="95">
        <v>0</v>
      </c>
      <c r="AB68" s="52">
        <f t="shared" si="0"/>
        <v>51.03</v>
      </c>
      <c r="AD68">
        <v>1300</v>
      </c>
      <c r="AE68" s="102">
        <v>12.3</v>
      </c>
      <c r="AF68" s="103" t="s">
        <v>210</v>
      </c>
      <c r="AG68" s="53" t="s">
        <v>204</v>
      </c>
      <c r="AH68" s="53">
        <v>150</v>
      </c>
    </row>
    <row r="69" spans="1:34" x14ac:dyDescent="0.2">
      <c r="A69" s="103" t="s">
        <v>208</v>
      </c>
      <c r="B69" s="53" t="s">
        <v>204</v>
      </c>
      <c r="C69" s="53">
        <v>150</v>
      </c>
      <c r="D69" s="53">
        <v>22.8</v>
      </c>
      <c r="E69" s="104">
        <v>2900</v>
      </c>
      <c r="F69" s="104">
        <v>152</v>
      </c>
      <c r="G69" s="95">
        <v>8.6</v>
      </c>
      <c r="H69" s="104">
        <v>88</v>
      </c>
      <c r="I69" s="102">
        <v>9.8000000000000007</v>
      </c>
      <c r="J69" s="104">
        <v>107</v>
      </c>
      <c r="K69" s="104">
        <v>22</v>
      </c>
      <c r="L69" s="104">
        <v>0</v>
      </c>
      <c r="M69" s="102">
        <v>10.5</v>
      </c>
      <c r="N69" s="95">
        <v>138</v>
      </c>
      <c r="O69" s="95">
        <v>60.2</v>
      </c>
      <c r="P69" s="95">
        <v>0</v>
      </c>
      <c r="Q69" s="108">
        <v>2.0299999999999998</v>
      </c>
      <c r="R69" s="102">
        <v>33</v>
      </c>
      <c r="S69" s="102">
        <v>26.5</v>
      </c>
      <c r="T69" s="102">
        <v>0</v>
      </c>
      <c r="Z69" s="95">
        <v>178</v>
      </c>
      <c r="AA69" s="95">
        <v>0</v>
      </c>
      <c r="AB69" s="52">
        <f t="shared" si="0"/>
        <v>56.07</v>
      </c>
      <c r="AD69">
        <v>1300</v>
      </c>
      <c r="AE69" s="102">
        <v>15.8</v>
      </c>
      <c r="AF69" s="103" t="s">
        <v>211</v>
      </c>
      <c r="AG69" s="53" t="s">
        <v>204</v>
      </c>
      <c r="AH69" s="53">
        <v>180</v>
      </c>
    </row>
    <row r="70" spans="1:34" x14ac:dyDescent="0.2">
      <c r="A70" s="103" t="s">
        <v>209</v>
      </c>
      <c r="B70" s="53" t="s">
        <v>204</v>
      </c>
      <c r="C70" s="53">
        <v>150</v>
      </c>
      <c r="D70" s="53">
        <v>24.3</v>
      </c>
      <c r="E70" s="104">
        <v>3110</v>
      </c>
      <c r="F70" s="104">
        <v>152</v>
      </c>
      <c r="G70" s="95">
        <v>9.5</v>
      </c>
      <c r="H70" s="104">
        <v>76</v>
      </c>
      <c r="I70" s="102">
        <v>12.1</v>
      </c>
      <c r="J70" s="104">
        <v>99</v>
      </c>
      <c r="K70" s="104">
        <v>26</v>
      </c>
      <c r="L70" s="104">
        <v>0</v>
      </c>
      <c r="M70" s="102">
        <v>10.9</v>
      </c>
      <c r="N70" s="95">
        <v>143</v>
      </c>
      <c r="O70" s="95">
        <v>59.2</v>
      </c>
      <c r="P70" s="95">
        <v>0</v>
      </c>
      <c r="Q70" s="108">
        <v>1.59</v>
      </c>
      <c r="R70" s="102">
        <v>30.2</v>
      </c>
      <c r="S70" s="102">
        <v>22.6</v>
      </c>
      <c r="T70" s="102">
        <v>0</v>
      </c>
      <c r="Z70" s="95">
        <v>203</v>
      </c>
      <c r="AA70" s="95">
        <v>0</v>
      </c>
      <c r="AB70" s="52">
        <f t="shared" si="0"/>
        <v>63.945</v>
      </c>
      <c r="AD70">
        <v>1300</v>
      </c>
      <c r="AE70" s="102">
        <v>18</v>
      </c>
      <c r="AF70" s="103" t="s">
        <v>212</v>
      </c>
      <c r="AG70" s="53" t="s">
        <v>204</v>
      </c>
      <c r="AH70" s="53">
        <v>180</v>
      </c>
    </row>
    <row r="71" spans="1:34" x14ac:dyDescent="0.2">
      <c r="A71" s="103" t="s">
        <v>210</v>
      </c>
      <c r="B71" s="53" t="s">
        <v>204</v>
      </c>
      <c r="C71" s="53">
        <v>150</v>
      </c>
      <c r="D71" s="53">
        <v>26.8</v>
      </c>
      <c r="E71" s="104">
        <v>3410</v>
      </c>
      <c r="F71" s="104">
        <v>152</v>
      </c>
      <c r="G71" s="95">
        <v>9.6</v>
      </c>
      <c r="H71" s="104">
        <v>88</v>
      </c>
      <c r="I71" s="102">
        <v>12.1</v>
      </c>
      <c r="J71" s="104">
        <v>99</v>
      </c>
      <c r="K71" s="104">
        <v>27</v>
      </c>
      <c r="L71" s="104">
        <v>0</v>
      </c>
      <c r="M71" s="102">
        <v>12.3</v>
      </c>
      <c r="N71" s="95">
        <v>162</v>
      </c>
      <c r="O71" s="95">
        <v>60.1</v>
      </c>
      <c r="P71" s="95">
        <v>0</v>
      </c>
      <c r="Q71" s="108">
        <v>2.4300000000000002</v>
      </c>
      <c r="R71" s="102">
        <v>40.6</v>
      </c>
      <c r="S71" s="102">
        <v>26.7</v>
      </c>
      <c r="T71" s="102">
        <v>0</v>
      </c>
      <c r="Z71" s="95">
        <v>223</v>
      </c>
      <c r="AA71" s="95">
        <v>0</v>
      </c>
      <c r="AB71" s="52">
        <f t="shared" si="0"/>
        <v>70.245000000000005</v>
      </c>
      <c r="AD71">
        <v>1300</v>
      </c>
      <c r="AE71" s="102">
        <v>19.899999999999999</v>
      </c>
      <c r="AF71" s="103" t="s">
        <v>213</v>
      </c>
      <c r="AG71" s="53" t="s">
        <v>204</v>
      </c>
      <c r="AH71" s="53">
        <v>180</v>
      </c>
    </row>
    <row r="72" spans="1:34" x14ac:dyDescent="0.2">
      <c r="A72" s="103" t="s">
        <v>211</v>
      </c>
      <c r="B72" s="53" t="s">
        <v>204</v>
      </c>
      <c r="C72" s="53">
        <v>180</v>
      </c>
      <c r="D72" s="53">
        <v>26.2</v>
      </c>
      <c r="E72" s="104">
        <v>3350</v>
      </c>
      <c r="F72" s="104">
        <v>178</v>
      </c>
      <c r="G72" s="95">
        <v>9.5</v>
      </c>
      <c r="H72" s="104">
        <v>76</v>
      </c>
      <c r="I72" s="102">
        <v>12.1</v>
      </c>
      <c r="J72" s="104">
        <v>125</v>
      </c>
      <c r="K72" s="104">
        <v>27</v>
      </c>
      <c r="L72" s="104">
        <v>0</v>
      </c>
      <c r="M72" s="102">
        <v>15.8</v>
      </c>
      <c r="N72" s="95">
        <v>178</v>
      </c>
      <c r="O72" s="95">
        <v>68.7</v>
      </c>
      <c r="P72" s="95">
        <v>0</v>
      </c>
      <c r="Q72" s="108">
        <v>1.66</v>
      </c>
      <c r="R72" s="102">
        <v>30.9</v>
      </c>
      <c r="S72" s="102">
        <v>22.3</v>
      </c>
      <c r="T72" s="102">
        <v>0</v>
      </c>
      <c r="Z72" s="95">
        <v>94.4</v>
      </c>
      <c r="AA72" s="95">
        <v>0</v>
      </c>
      <c r="AB72" s="52">
        <f t="shared" si="0"/>
        <v>29.736000000000001</v>
      </c>
      <c r="AD72">
        <v>1300</v>
      </c>
      <c r="AE72" s="102">
        <v>9.58</v>
      </c>
      <c r="AF72" s="103" t="s">
        <v>214</v>
      </c>
      <c r="AG72" s="53" t="s">
        <v>204</v>
      </c>
      <c r="AH72" s="53">
        <v>200</v>
      </c>
    </row>
    <row r="73" spans="1:34" x14ac:dyDescent="0.2">
      <c r="A73" s="103" t="s">
        <v>212</v>
      </c>
      <c r="B73" s="53" t="s">
        <v>204</v>
      </c>
      <c r="C73" s="53">
        <v>180</v>
      </c>
      <c r="D73" s="53">
        <v>28.4</v>
      </c>
      <c r="E73" s="104">
        <v>3630</v>
      </c>
      <c r="F73" s="104">
        <v>178</v>
      </c>
      <c r="G73" s="95">
        <v>8.9</v>
      </c>
      <c r="H73" s="104">
        <v>87</v>
      </c>
      <c r="I73" s="102">
        <v>12.7</v>
      </c>
      <c r="J73" s="104">
        <v>121</v>
      </c>
      <c r="K73" s="104">
        <v>29</v>
      </c>
      <c r="L73" s="104">
        <v>0</v>
      </c>
      <c r="M73" s="102">
        <v>18</v>
      </c>
      <c r="N73" s="95">
        <v>203</v>
      </c>
      <c r="O73" s="95">
        <v>70.400000000000006</v>
      </c>
      <c r="P73" s="95">
        <v>0</v>
      </c>
      <c r="Q73" s="108">
        <v>2.48</v>
      </c>
      <c r="R73" s="102">
        <v>41.1</v>
      </c>
      <c r="S73" s="102">
        <v>26.1</v>
      </c>
      <c r="T73" s="102">
        <v>0</v>
      </c>
      <c r="Z73" s="95">
        <v>215</v>
      </c>
      <c r="AA73" s="95">
        <v>0</v>
      </c>
      <c r="AB73" s="52">
        <f t="shared" ref="AB73:AB99" si="1">+Z73*0.315</f>
        <v>67.724999999999994</v>
      </c>
      <c r="AD73">
        <v>1300</v>
      </c>
      <c r="AE73" s="102">
        <v>21.9</v>
      </c>
      <c r="AF73" s="103" t="s">
        <v>215</v>
      </c>
      <c r="AG73" s="53" t="s">
        <v>204</v>
      </c>
      <c r="AH73" s="53">
        <v>200</v>
      </c>
    </row>
    <row r="74" spans="1:34" x14ac:dyDescent="0.2">
      <c r="A74" s="103" t="s">
        <v>213</v>
      </c>
      <c r="B74" s="53" t="s">
        <v>204</v>
      </c>
      <c r="C74" s="53">
        <v>180</v>
      </c>
      <c r="D74" s="53">
        <v>33.799999999999997</v>
      </c>
      <c r="E74" s="104">
        <v>4320</v>
      </c>
      <c r="F74" s="104">
        <v>178</v>
      </c>
      <c r="G74" s="95">
        <v>12.8</v>
      </c>
      <c r="H74" s="104">
        <v>91</v>
      </c>
      <c r="I74" s="102">
        <v>12.7</v>
      </c>
      <c r="J74" s="104">
        <v>121</v>
      </c>
      <c r="K74" s="104">
        <v>29</v>
      </c>
      <c r="L74" s="104">
        <v>0</v>
      </c>
      <c r="M74" s="102">
        <v>19.899999999999999</v>
      </c>
      <c r="N74" s="95">
        <v>223</v>
      </c>
      <c r="O74" s="95">
        <v>67.900000000000006</v>
      </c>
      <c r="P74" s="95">
        <v>0</v>
      </c>
      <c r="Q74" s="108">
        <v>2.97</v>
      </c>
      <c r="R74" s="102">
        <v>45.8</v>
      </c>
      <c r="S74" s="102">
        <v>26.2</v>
      </c>
      <c r="T74" s="102">
        <v>0</v>
      </c>
      <c r="Z74" s="95">
        <v>223</v>
      </c>
      <c r="AA74" s="95">
        <v>0</v>
      </c>
      <c r="AB74" s="52">
        <f t="shared" si="1"/>
        <v>70.245000000000005</v>
      </c>
      <c r="AD74">
        <v>1300</v>
      </c>
      <c r="AE74" s="102">
        <v>22.7</v>
      </c>
      <c r="AF74" s="103" t="s">
        <v>216</v>
      </c>
      <c r="AG74" s="53" t="s">
        <v>204</v>
      </c>
      <c r="AH74" s="53">
        <v>200</v>
      </c>
    </row>
    <row r="75" spans="1:34" x14ac:dyDescent="0.2">
      <c r="A75" s="103" t="s">
        <v>214</v>
      </c>
      <c r="B75" s="53" t="s">
        <v>204</v>
      </c>
      <c r="C75" s="53">
        <v>200</v>
      </c>
      <c r="D75" s="53">
        <v>12.6</v>
      </c>
      <c r="E75" s="104">
        <v>1600</v>
      </c>
      <c r="F75" s="104">
        <v>203</v>
      </c>
      <c r="G75" s="95">
        <v>4.5</v>
      </c>
      <c r="H75" s="104">
        <v>47</v>
      </c>
      <c r="I75" s="102">
        <v>7.9</v>
      </c>
      <c r="J75" s="104">
        <v>167</v>
      </c>
      <c r="K75" s="104">
        <v>18</v>
      </c>
      <c r="L75" s="104">
        <v>0</v>
      </c>
      <c r="M75" s="102">
        <v>9.58</v>
      </c>
      <c r="N75" s="95">
        <v>94.4</v>
      </c>
      <c r="O75" s="95">
        <v>77.400000000000006</v>
      </c>
      <c r="P75" s="95">
        <v>0</v>
      </c>
      <c r="Q75" s="108">
        <v>0.25600000000000001</v>
      </c>
      <c r="R75" s="102">
        <v>7.07</v>
      </c>
      <c r="S75" s="102">
        <v>12.6</v>
      </c>
      <c r="T75" s="102">
        <v>0</v>
      </c>
      <c r="Z75" s="95">
        <v>252</v>
      </c>
      <c r="AA75" s="95">
        <v>0</v>
      </c>
      <c r="AB75" s="52">
        <f t="shared" si="1"/>
        <v>79.38</v>
      </c>
      <c r="AD75">
        <v>1300</v>
      </c>
      <c r="AE75" s="102">
        <v>25.6</v>
      </c>
      <c r="AF75" s="103" t="s">
        <v>217</v>
      </c>
      <c r="AG75" s="53" t="s">
        <v>204</v>
      </c>
      <c r="AH75" s="53">
        <v>200</v>
      </c>
    </row>
    <row r="76" spans="1:34" x14ac:dyDescent="0.2">
      <c r="A76" s="103" t="s">
        <v>215</v>
      </c>
      <c r="B76" s="53" t="s">
        <v>204</v>
      </c>
      <c r="C76" s="53">
        <v>200</v>
      </c>
      <c r="D76" s="53">
        <v>27.8</v>
      </c>
      <c r="E76" s="104">
        <v>3560</v>
      </c>
      <c r="F76" s="104">
        <v>203</v>
      </c>
      <c r="G76" s="95">
        <v>9</v>
      </c>
      <c r="H76" s="104">
        <v>75</v>
      </c>
      <c r="I76" s="102">
        <v>12.7</v>
      </c>
      <c r="J76" s="104">
        <v>147</v>
      </c>
      <c r="K76" s="104">
        <v>28</v>
      </c>
      <c r="L76" s="104">
        <v>0</v>
      </c>
      <c r="M76" s="102">
        <v>21.9</v>
      </c>
      <c r="N76" s="95">
        <v>215</v>
      </c>
      <c r="O76" s="95">
        <v>78.400000000000006</v>
      </c>
      <c r="P76" s="95">
        <v>0</v>
      </c>
      <c r="Q76" s="108">
        <v>1.72</v>
      </c>
      <c r="R76" s="102">
        <v>32.1</v>
      </c>
      <c r="S76" s="102">
        <v>22</v>
      </c>
      <c r="T76" s="102">
        <v>0</v>
      </c>
      <c r="Z76" s="95">
        <v>260</v>
      </c>
      <c r="AA76" s="95">
        <v>0</v>
      </c>
      <c r="AB76" s="52">
        <f t="shared" si="1"/>
        <v>81.900000000000006</v>
      </c>
      <c r="AD76">
        <v>1300</v>
      </c>
      <c r="AE76" s="102">
        <v>26.4</v>
      </c>
      <c r="AF76" s="103" t="s">
        <v>218</v>
      </c>
      <c r="AG76" s="53" t="s">
        <v>204</v>
      </c>
      <c r="AH76" s="53">
        <v>200</v>
      </c>
    </row>
    <row r="77" spans="1:34" x14ac:dyDescent="0.2">
      <c r="A77" s="103" t="s">
        <v>216</v>
      </c>
      <c r="B77" s="53" t="s">
        <v>204</v>
      </c>
      <c r="C77" s="53">
        <v>200</v>
      </c>
      <c r="D77" s="53">
        <v>29.8</v>
      </c>
      <c r="E77" s="104">
        <v>3800</v>
      </c>
      <c r="F77" s="104">
        <v>203</v>
      </c>
      <c r="G77" s="95">
        <v>10.199999999999999</v>
      </c>
      <c r="H77" s="104">
        <v>76</v>
      </c>
      <c r="I77" s="102">
        <v>12.7</v>
      </c>
      <c r="J77" s="104">
        <v>147</v>
      </c>
      <c r="K77" s="104">
        <v>28</v>
      </c>
      <c r="L77" s="104">
        <v>0</v>
      </c>
      <c r="M77" s="102">
        <v>22.7</v>
      </c>
      <c r="N77" s="95">
        <v>223</v>
      </c>
      <c r="O77" s="95">
        <v>77.3</v>
      </c>
      <c r="P77" s="95">
        <v>0</v>
      </c>
      <c r="Q77" s="108">
        <v>1.82</v>
      </c>
      <c r="R77" s="102">
        <v>33.1</v>
      </c>
      <c r="S77" s="102">
        <v>21.9</v>
      </c>
      <c r="T77" s="102">
        <v>0</v>
      </c>
      <c r="Z77" s="95">
        <v>312</v>
      </c>
      <c r="AA77" s="95">
        <v>0</v>
      </c>
      <c r="AB77" s="52">
        <f t="shared" si="1"/>
        <v>98.28</v>
      </c>
      <c r="AD77">
        <v>1300</v>
      </c>
      <c r="AE77" s="102">
        <v>35.700000000000003</v>
      </c>
      <c r="AF77" s="103" t="s">
        <v>219</v>
      </c>
      <c r="AG77" s="53" t="s">
        <v>204</v>
      </c>
      <c r="AH77" s="53">
        <v>230</v>
      </c>
    </row>
    <row r="78" spans="1:34" x14ac:dyDescent="0.2">
      <c r="A78" s="103" t="s">
        <v>217</v>
      </c>
      <c r="B78" s="53" t="s">
        <v>204</v>
      </c>
      <c r="C78" s="53">
        <v>200</v>
      </c>
      <c r="D78" s="53">
        <v>31.8</v>
      </c>
      <c r="E78" s="104">
        <v>4050</v>
      </c>
      <c r="F78" s="104">
        <v>203</v>
      </c>
      <c r="G78" s="95">
        <v>9.5</v>
      </c>
      <c r="H78" s="104">
        <v>87</v>
      </c>
      <c r="I78" s="102">
        <v>13.3</v>
      </c>
      <c r="J78" s="104">
        <v>145</v>
      </c>
      <c r="K78" s="104">
        <v>29</v>
      </c>
      <c r="L78" s="104">
        <v>0</v>
      </c>
      <c r="M78" s="102">
        <v>25.6</v>
      </c>
      <c r="N78" s="95">
        <v>252</v>
      </c>
      <c r="O78" s="95">
        <v>79.5</v>
      </c>
      <c r="P78" s="95">
        <v>0</v>
      </c>
      <c r="Q78" s="108">
        <v>2.71</v>
      </c>
      <c r="R78" s="102">
        <v>44.1</v>
      </c>
      <c r="S78" s="102">
        <v>25.9</v>
      </c>
      <c r="T78" s="102">
        <v>0</v>
      </c>
      <c r="Z78" s="95">
        <v>322</v>
      </c>
      <c r="AA78" s="95">
        <v>0</v>
      </c>
      <c r="AB78" s="52">
        <f t="shared" si="1"/>
        <v>101.43</v>
      </c>
      <c r="AD78">
        <v>1300</v>
      </c>
      <c r="AE78" s="102">
        <v>36.799999999999997</v>
      </c>
      <c r="AF78" s="103" t="s">
        <v>220</v>
      </c>
      <c r="AG78" s="53" t="s">
        <v>204</v>
      </c>
      <c r="AH78" s="53">
        <v>230</v>
      </c>
    </row>
    <row r="79" spans="1:34" x14ac:dyDescent="0.2">
      <c r="A79" s="103" t="s">
        <v>218</v>
      </c>
      <c r="B79" s="53" t="s">
        <v>204</v>
      </c>
      <c r="C79" s="53">
        <v>200</v>
      </c>
      <c r="D79" s="53">
        <v>33.9</v>
      </c>
      <c r="E79" s="104">
        <v>4310</v>
      </c>
      <c r="F79" s="104">
        <v>203</v>
      </c>
      <c r="G79" s="95">
        <v>10.8</v>
      </c>
      <c r="H79" s="104">
        <v>88</v>
      </c>
      <c r="I79" s="102">
        <v>13.3</v>
      </c>
      <c r="J79" s="104">
        <v>145</v>
      </c>
      <c r="K79" s="104">
        <v>29</v>
      </c>
      <c r="L79" s="104">
        <v>0</v>
      </c>
      <c r="M79" s="102">
        <v>26.4</v>
      </c>
      <c r="N79" s="95">
        <v>260</v>
      </c>
      <c r="O79" s="95">
        <v>78.3</v>
      </c>
      <c r="P79" s="95">
        <v>0</v>
      </c>
      <c r="Q79" s="108">
        <v>2.85</v>
      </c>
      <c r="R79" s="102">
        <v>45.4</v>
      </c>
      <c r="S79" s="102">
        <v>25.7</v>
      </c>
      <c r="T79" s="102">
        <v>0</v>
      </c>
      <c r="Z79" s="95">
        <v>105</v>
      </c>
      <c r="AA79" s="95">
        <v>0</v>
      </c>
      <c r="AB79" s="52">
        <f t="shared" si="1"/>
        <v>33.075000000000003</v>
      </c>
      <c r="AD79">
        <v>1300</v>
      </c>
      <c r="AE79" s="102">
        <v>13.3</v>
      </c>
      <c r="AF79" s="103" t="s">
        <v>221</v>
      </c>
      <c r="AG79" s="53" t="s">
        <v>204</v>
      </c>
      <c r="AH79" s="53">
        <v>250</v>
      </c>
    </row>
    <row r="80" spans="1:34" x14ac:dyDescent="0.2">
      <c r="A80" s="103" t="s">
        <v>219</v>
      </c>
      <c r="B80" s="53" t="s">
        <v>204</v>
      </c>
      <c r="C80" s="53">
        <v>230</v>
      </c>
      <c r="D80" s="53">
        <v>35.6</v>
      </c>
      <c r="E80" s="104">
        <v>4560</v>
      </c>
      <c r="F80" s="104">
        <v>229</v>
      </c>
      <c r="G80" s="95">
        <v>10.199999999999999</v>
      </c>
      <c r="H80" s="104">
        <v>87</v>
      </c>
      <c r="I80" s="102">
        <v>14</v>
      </c>
      <c r="J80" s="104">
        <v>168</v>
      </c>
      <c r="K80" s="104">
        <v>31</v>
      </c>
      <c r="L80" s="104">
        <v>0</v>
      </c>
      <c r="M80" s="102">
        <v>35.700000000000003</v>
      </c>
      <c r="N80" s="95">
        <v>312</v>
      </c>
      <c r="O80" s="95">
        <v>88.5</v>
      </c>
      <c r="P80" s="95">
        <v>0</v>
      </c>
      <c r="Q80" s="108">
        <v>2.96</v>
      </c>
      <c r="R80" s="102">
        <v>47.4</v>
      </c>
      <c r="S80" s="102">
        <v>25.5</v>
      </c>
      <c r="T80" s="102">
        <v>0</v>
      </c>
      <c r="Z80" s="95">
        <v>337</v>
      </c>
      <c r="AA80" s="95">
        <v>0</v>
      </c>
      <c r="AB80" s="52">
        <f t="shared" si="1"/>
        <v>106.155</v>
      </c>
      <c r="AD80">
        <v>1300</v>
      </c>
      <c r="AE80" s="102">
        <v>42.8</v>
      </c>
      <c r="AF80" s="103" t="s">
        <v>222</v>
      </c>
      <c r="AG80" s="53" t="s">
        <v>204</v>
      </c>
      <c r="AH80" s="53">
        <v>250</v>
      </c>
    </row>
    <row r="81" spans="1:34" x14ac:dyDescent="0.2">
      <c r="A81" s="103" t="s">
        <v>220</v>
      </c>
      <c r="B81" s="53" t="s">
        <v>204</v>
      </c>
      <c r="C81" s="53">
        <v>230</v>
      </c>
      <c r="D81" s="53">
        <v>37.799999999999997</v>
      </c>
      <c r="E81" s="104">
        <v>4830</v>
      </c>
      <c r="F81" s="104">
        <v>229</v>
      </c>
      <c r="G81" s="95">
        <v>11.4</v>
      </c>
      <c r="H81" s="104">
        <v>88</v>
      </c>
      <c r="I81" s="102">
        <v>14</v>
      </c>
      <c r="J81" s="104">
        <v>168</v>
      </c>
      <c r="K81" s="104">
        <v>31</v>
      </c>
      <c r="L81" s="104">
        <v>0</v>
      </c>
      <c r="M81" s="102">
        <v>36.799999999999997</v>
      </c>
      <c r="N81" s="95">
        <v>322</v>
      </c>
      <c r="O81" s="95">
        <v>87.3</v>
      </c>
      <c r="P81" s="95">
        <v>0</v>
      </c>
      <c r="Q81" s="108">
        <v>3.1</v>
      </c>
      <c r="R81" s="102">
        <v>48.7</v>
      </c>
      <c r="S81" s="102">
        <v>25.3</v>
      </c>
      <c r="T81" s="102">
        <v>0</v>
      </c>
      <c r="Z81" s="95">
        <v>361</v>
      </c>
      <c r="AA81" s="95">
        <v>0</v>
      </c>
      <c r="AB81" s="52">
        <f t="shared" si="1"/>
        <v>113.715</v>
      </c>
      <c r="AD81">
        <v>1300</v>
      </c>
      <c r="AE81" s="102">
        <v>45.8</v>
      </c>
      <c r="AF81" s="103" t="s">
        <v>223</v>
      </c>
      <c r="AG81" s="53" t="s">
        <v>204</v>
      </c>
      <c r="AH81" s="53">
        <v>250</v>
      </c>
    </row>
    <row r="82" spans="1:34" x14ac:dyDescent="0.2">
      <c r="A82" s="103" t="s">
        <v>221</v>
      </c>
      <c r="B82" s="53" t="s">
        <v>204</v>
      </c>
      <c r="C82" s="53">
        <v>250</v>
      </c>
      <c r="D82" s="53">
        <v>12.5</v>
      </c>
      <c r="E82" s="104">
        <v>1580</v>
      </c>
      <c r="F82" s="104">
        <v>254</v>
      </c>
      <c r="G82" s="95">
        <v>4.3</v>
      </c>
      <c r="H82" s="104">
        <v>38</v>
      </c>
      <c r="I82" s="102">
        <v>7.1</v>
      </c>
      <c r="J82" s="104">
        <v>222</v>
      </c>
      <c r="K82" s="104">
        <v>16</v>
      </c>
      <c r="L82" s="104">
        <v>0</v>
      </c>
      <c r="M82" s="102">
        <v>13.3</v>
      </c>
      <c r="N82" s="95">
        <v>105</v>
      </c>
      <c r="O82" s="95">
        <v>91.7</v>
      </c>
      <c r="P82" s="95">
        <v>0</v>
      </c>
      <c r="Q82" s="108">
        <v>0.13800000000000001</v>
      </c>
      <c r="R82" s="102">
        <v>4.49</v>
      </c>
      <c r="S82" s="102">
        <v>9.35</v>
      </c>
      <c r="T82" s="102">
        <v>0</v>
      </c>
      <c r="Z82" s="95">
        <v>417</v>
      </c>
      <c r="AA82" s="95">
        <v>0</v>
      </c>
      <c r="AB82" s="52">
        <f t="shared" si="1"/>
        <v>131.35499999999999</v>
      </c>
      <c r="AD82">
        <v>1300</v>
      </c>
      <c r="AE82" s="102">
        <v>53</v>
      </c>
      <c r="AF82" s="103" t="s">
        <v>224</v>
      </c>
      <c r="AG82" s="53" t="s">
        <v>204</v>
      </c>
      <c r="AH82" s="53">
        <v>250</v>
      </c>
    </row>
    <row r="83" spans="1:34" x14ac:dyDescent="0.2">
      <c r="A83" s="103" t="s">
        <v>222</v>
      </c>
      <c r="B83" s="53" t="s">
        <v>204</v>
      </c>
      <c r="C83" s="53">
        <v>250</v>
      </c>
      <c r="D83" s="53">
        <v>33</v>
      </c>
      <c r="E83" s="104">
        <v>4170</v>
      </c>
      <c r="F83" s="104">
        <v>254</v>
      </c>
      <c r="G83" s="95">
        <v>7.4</v>
      </c>
      <c r="H83" s="104">
        <v>84</v>
      </c>
      <c r="I83" s="102">
        <v>14.6</v>
      </c>
      <c r="J83" s="104">
        <v>193</v>
      </c>
      <c r="K83" s="104">
        <v>31</v>
      </c>
      <c r="L83" s="104">
        <v>0</v>
      </c>
      <c r="M83" s="102">
        <v>42.8</v>
      </c>
      <c r="N83" s="95">
        <v>337</v>
      </c>
      <c r="O83" s="95">
        <v>101</v>
      </c>
      <c r="P83" s="95">
        <v>0</v>
      </c>
      <c r="Q83" s="108">
        <v>2.71</v>
      </c>
      <c r="R83" s="102">
        <v>45.9</v>
      </c>
      <c r="S83" s="102">
        <v>25.5</v>
      </c>
      <c r="T83" s="102">
        <v>0</v>
      </c>
      <c r="Z83" s="95">
        <v>459</v>
      </c>
      <c r="AA83" s="95">
        <v>0</v>
      </c>
      <c r="AB83" s="52">
        <f t="shared" si="1"/>
        <v>144.58500000000001</v>
      </c>
      <c r="AD83">
        <v>1300</v>
      </c>
      <c r="AE83" s="102">
        <v>58.3</v>
      </c>
      <c r="AF83" s="103" t="s">
        <v>225</v>
      </c>
      <c r="AG83" s="53" t="s">
        <v>204</v>
      </c>
      <c r="AH83" s="53">
        <v>250</v>
      </c>
    </row>
    <row r="84" spans="1:34" x14ac:dyDescent="0.2">
      <c r="A84" s="103" t="s">
        <v>223</v>
      </c>
      <c r="B84" s="53" t="s">
        <v>204</v>
      </c>
      <c r="C84" s="53">
        <v>250</v>
      </c>
      <c r="D84" s="53">
        <v>37</v>
      </c>
      <c r="E84" s="104">
        <v>4750</v>
      </c>
      <c r="F84" s="104">
        <v>254</v>
      </c>
      <c r="G84" s="95">
        <v>9.6999999999999993</v>
      </c>
      <c r="H84" s="104">
        <v>86</v>
      </c>
      <c r="I84" s="102">
        <v>14.6</v>
      </c>
      <c r="J84" s="104">
        <v>193</v>
      </c>
      <c r="K84" s="104">
        <v>30</v>
      </c>
      <c r="L84" s="104">
        <v>0</v>
      </c>
      <c r="M84" s="102">
        <v>45.8</v>
      </c>
      <c r="N84" s="95">
        <v>361</v>
      </c>
      <c r="O84" s="95">
        <v>98.2</v>
      </c>
      <c r="P84" s="95">
        <v>0</v>
      </c>
      <c r="Q84" s="108">
        <v>3.03</v>
      </c>
      <c r="R84" s="102">
        <v>48.9</v>
      </c>
      <c r="S84" s="102">
        <v>25.3</v>
      </c>
      <c r="T84" s="102">
        <v>0</v>
      </c>
      <c r="Z84" s="95">
        <v>520</v>
      </c>
      <c r="AA84" s="95">
        <v>0</v>
      </c>
      <c r="AB84" s="52">
        <f t="shared" si="1"/>
        <v>163.80000000000001</v>
      </c>
      <c r="AD84">
        <v>1300</v>
      </c>
      <c r="AE84" s="102">
        <v>66.099999999999994</v>
      </c>
      <c r="AF84" s="103" t="s">
        <v>226</v>
      </c>
      <c r="AG84" s="53" t="s">
        <v>204</v>
      </c>
      <c r="AH84" s="53">
        <v>250</v>
      </c>
    </row>
    <row r="85" spans="1:34" x14ac:dyDescent="0.2">
      <c r="A85" s="103" t="s">
        <v>224</v>
      </c>
      <c r="B85" s="53" t="s">
        <v>204</v>
      </c>
      <c r="C85" s="53">
        <v>250</v>
      </c>
      <c r="D85" s="53">
        <v>42.4</v>
      </c>
      <c r="E85" s="104">
        <v>5430</v>
      </c>
      <c r="F85" s="104">
        <v>254</v>
      </c>
      <c r="G85" s="95">
        <v>10.8</v>
      </c>
      <c r="H85" s="104">
        <v>100</v>
      </c>
      <c r="I85" s="102">
        <v>14.6</v>
      </c>
      <c r="J85" s="104">
        <v>189</v>
      </c>
      <c r="K85" s="104">
        <v>32</v>
      </c>
      <c r="L85" s="104">
        <v>0</v>
      </c>
      <c r="M85" s="102">
        <v>53</v>
      </c>
      <c r="N85" s="95">
        <v>417</v>
      </c>
      <c r="O85" s="95">
        <v>98.8</v>
      </c>
      <c r="P85" s="95">
        <v>0</v>
      </c>
      <c r="Q85" s="108">
        <v>4.79</v>
      </c>
      <c r="R85" s="102">
        <v>66.900000000000006</v>
      </c>
      <c r="S85" s="102">
        <v>29.7</v>
      </c>
      <c r="T85" s="102">
        <v>0</v>
      </c>
      <c r="Z85" s="95">
        <v>72.2</v>
      </c>
      <c r="AA85" s="95">
        <v>0</v>
      </c>
      <c r="AB85" s="52">
        <f t="shared" si="1"/>
        <v>22.743000000000002</v>
      </c>
      <c r="AD85">
        <v>1300</v>
      </c>
      <c r="AE85" s="102">
        <v>9.16</v>
      </c>
      <c r="AF85" s="103" t="s">
        <v>227</v>
      </c>
      <c r="AG85" s="53" t="s">
        <v>204</v>
      </c>
      <c r="AH85" s="53">
        <v>250</v>
      </c>
    </row>
    <row r="86" spans="1:34" x14ac:dyDescent="0.2">
      <c r="A86" s="103" t="s">
        <v>225</v>
      </c>
      <c r="B86" s="53" t="s">
        <v>204</v>
      </c>
      <c r="C86" s="53">
        <v>250</v>
      </c>
      <c r="D86" s="53">
        <v>50</v>
      </c>
      <c r="E86" s="104">
        <v>6400</v>
      </c>
      <c r="F86" s="104">
        <v>254</v>
      </c>
      <c r="G86" s="95">
        <v>14.6</v>
      </c>
      <c r="H86" s="104">
        <v>104</v>
      </c>
      <c r="I86" s="102">
        <v>14.6</v>
      </c>
      <c r="J86" s="104">
        <v>189</v>
      </c>
      <c r="K86" s="104">
        <v>32</v>
      </c>
      <c r="L86" s="104">
        <v>0</v>
      </c>
      <c r="M86" s="102">
        <v>58.3</v>
      </c>
      <c r="N86" s="95">
        <v>459</v>
      </c>
      <c r="O86" s="95">
        <v>95.4</v>
      </c>
      <c r="P86" s="95">
        <v>0</v>
      </c>
      <c r="Q86" s="108">
        <v>5.57</v>
      </c>
      <c r="R86" s="102">
        <v>73</v>
      </c>
      <c r="S86" s="102">
        <v>29.5</v>
      </c>
      <c r="T86" s="102">
        <v>0</v>
      </c>
      <c r="Z86" s="95">
        <v>151</v>
      </c>
      <c r="AA86" s="95">
        <v>0</v>
      </c>
      <c r="AB86" s="52">
        <f t="shared" si="1"/>
        <v>47.564999999999998</v>
      </c>
      <c r="AD86">
        <v>1300</v>
      </c>
      <c r="AE86" s="102">
        <v>23</v>
      </c>
      <c r="AF86" s="103" t="s">
        <v>228</v>
      </c>
      <c r="AG86" s="53" t="s">
        <v>204</v>
      </c>
      <c r="AH86" s="53">
        <v>310</v>
      </c>
    </row>
    <row r="87" spans="1:34" x14ac:dyDescent="0.2">
      <c r="A87" s="103" t="s">
        <v>226</v>
      </c>
      <c r="B87" s="53" t="s">
        <v>204</v>
      </c>
      <c r="C87" s="53">
        <v>250</v>
      </c>
      <c r="D87" s="53">
        <v>61.2</v>
      </c>
      <c r="E87" s="104">
        <v>7830</v>
      </c>
      <c r="F87" s="104">
        <v>254</v>
      </c>
      <c r="G87" s="95">
        <v>20.2</v>
      </c>
      <c r="H87" s="104">
        <v>110</v>
      </c>
      <c r="I87" s="102">
        <v>14.6</v>
      </c>
      <c r="J87" s="104">
        <v>189</v>
      </c>
      <c r="K87" s="104">
        <v>32</v>
      </c>
      <c r="L87" s="104">
        <v>0</v>
      </c>
      <c r="M87" s="102">
        <v>66.099999999999994</v>
      </c>
      <c r="N87" s="95">
        <v>520</v>
      </c>
      <c r="O87" s="95">
        <v>91.9</v>
      </c>
      <c r="P87" s="95">
        <v>0</v>
      </c>
      <c r="Q87" s="108">
        <v>6.73</v>
      </c>
      <c r="R87" s="102">
        <v>81.900000000000006</v>
      </c>
      <c r="S87" s="102">
        <v>29.3</v>
      </c>
      <c r="T87" s="102">
        <v>0</v>
      </c>
      <c r="Z87" s="95">
        <v>555</v>
      </c>
      <c r="AA87" s="95">
        <v>0</v>
      </c>
      <c r="AB87" s="52">
        <f t="shared" si="1"/>
        <v>174.82499999999999</v>
      </c>
      <c r="AD87">
        <v>1300</v>
      </c>
      <c r="AE87" s="102">
        <v>84.7</v>
      </c>
      <c r="AF87" s="103" t="s">
        <v>229</v>
      </c>
      <c r="AG87" s="53" t="s">
        <v>204</v>
      </c>
      <c r="AH87" s="53">
        <v>310</v>
      </c>
    </row>
    <row r="88" spans="1:34" x14ac:dyDescent="0.2">
      <c r="A88" s="103" t="s">
        <v>227</v>
      </c>
      <c r="B88" s="53" t="s">
        <v>204</v>
      </c>
      <c r="C88" s="53">
        <v>250</v>
      </c>
      <c r="D88" s="53">
        <v>9.6999999999999993</v>
      </c>
      <c r="E88" s="104">
        <v>1240</v>
      </c>
      <c r="F88" s="104">
        <v>254</v>
      </c>
      <c r="G88" s="95">
        <v>3.9</v>
      </c>
      <c r="H88" s="104">
        <v>28</v>
      </c>
      <c r="I88" s="102">
        <v>5.0999999999999996</v>
      </c>
      <c r="J88" s="104">
        <v>233</v>
      </c>
      <c r="K88" s="104">
        <v>11</v>
      </c>
      <c r="L88" s="104">
        <v>0</v>
      </c>
      <c r="M88" s="102">
        <v>9.16</v>
      </c>
      <c r="N88" s="95">
        <v>72.2</v>
      </c>
      <c r="O88" s="95">
        <v>85.9</v>
      </c>
      <c r="P88" s="95">
        <v>0</v>
      </c>
      <c r="Q88" s="108">
        <v>4.2999999999999997E-2</v>
      </c>
      <c r="R88" s="102">
        <v>1.82</v>
      </c>
      <c r="S88" s="102">
        <v>5.88</v>
      </c>
      <c r="T88" s="102">
        <v>0</v>
      </c>
      <c r="Z88" s="95">
        <v>595</v>
      </c>
      <c r="AA88" s="95">
        <v>0</v>
      </c>
      <c r="AB88" s="52">
        <f t="shared" si="1"/>
        <v>187.42500000000001</v>
      </c>
      <c r="AD88">
        <v>1300</v>
      </c>
      <c r="AE88" s="102">
        <v>90.8</v>
      </c>
      <c r="AF88" s="103" t="s">
        <v>230</v>
      </c>
      <c r="AG88" s="53" t="s">
        <v>204</v>
      </c>
      <c r="AH88" s="53">
        <v>310</v>
      </c>
    </row>
    <row r="89" spans="1:34" x14ac:dyDescent="0.2">
      <c r="A89" s="103" t="s">
        <v>228</v>
      </c>
      <c r="B89" s="53" t="s">
        <v>204</v>
      </c>
      <c r="C89" s="53">
        <v>310</v>
      </c>
      <c r="D89" s="53">
        <v>15.8</v>
      </c>
      <c r="E89" s="104">
        <v>1990</v>
      </c>
      <c r="F89" s="104">
        <v>305</v>
      </c>
      <c r="G89" s="95">
        <v>4.8</v>
      </c>
      <c r="H89" s="104">
        <v>38</v>
      </c>
      <c r="I89" s="102">
        <v>7.8</v>
      </c>
      <c r="J89" s="104">
        <v>271</v>
      </c>
      <c r="K89" s="104">
        <v>17</v>
      </c>
      <c r="L89" s="104">
        <v>0</v>
      </c>
      <c r="M89" s="102">
        <v>23</v>
      </c>
      <c r="N89" s="95">
        <v>151</v>
      </c>
      <c r="O89" s="95">
        <v>108</v>
      </c>
      <c r="P89" s="95">
        <v>0</v>
      </c>
      <c r="Q89" s="108">
        <v>0.159</v>
      </c>
      <c r="R89" s="102">
        <v>5.1100000000000003</v>
      </c>
      <c r="S89" s="102">
        <v>8.94</v>
      </c>
      <c r="T89" s="102">
        <v>0</v>
      </c>
      <c r="Z89" s="95">
        <v>639</v>
      </c>
      <c r="AA89" s="95">
        <v>0</v>
      </c>
      <c r="AB89" s="52">
        <f t="shared" si="1"/>
        <v>201.285</v>
      </c>
      <c r="AD89">
        <v>1300</v>
      </c>
      <c r="AE89" s="102">
        <v>97.5</v>
      </c>
      <c r="AF89" s="103" t="s">
        <v>231</v>
      </c>
      <c r="AG89" s="53" t="s">
        <v>204</v>
      </c>
      <c r="AH89" s="53">
        <v>310</v>
      </c>
    </row>
    <row r="90" spans="1:34" x14ac:dyDescent="0.2">
      <c r="A90" s="103" t="s">
        <v>229</v>
      </c>
      <c r="B90" s="53" t="s">
        <v>204</v>
      </c>
      <c r="C90" s="53">
        <v>310</v>
      </c>
      <c r="D90" s="53">
        <v>46</v>
      </c>
      <c r="E90" s="104">
        <v>5900</v>
      </c>
      <c r="F90" s="104">
        <v>305</v>
      </c>
      <c r="G90" s="95">
        <v>9.4</v>
      </c>
      <c r="H90" s="104">
        <v>93</v>
      </c>
      <c r="I90" s="102">
        <v>17.8</v>
      </c>
      <c r="J90" s="104">
        <v>239</v>
      </c>
      <c r="K90" s="104">
        <v>33</v>
      </c>
      <c r="L90" s="104">
        <v>0</v>
      </c>
      <c r="M90" s="102">
        <v>84.7</v>
      </c>
      <c r="N90" s="95">
        <v>555</v>
      </c>
      <c r="O90" s="95">
        <v>120</v>
      </c>
      <c r="P90" s="95">
        <v>0</v>
      </c>
      <c r="Q90" s="108">
        <v>4.6900000000000004</v>
      </c>
      <c r="R90" s="102">
        <v>71.5</v>
      </c>
      <c r="S90" s="102">
        <v>28.2</v>
      </c>
      <c r="T90" s="102">
        <v>0</v>
      </c>
      <c r="Z90" s="95">
        <v>690</v>
      </c>
      <c r="AA90" s="95">
        <v>0</v>
      </c>
      <c r="AB90" s="52">
        <f t="shared" si="1"/>
        <v>217.35</v>
      </c>
      <c r="AD90">
        <v>1300</v>
      </c>
      <c r="AE90" s="102">
        <v>105</v>
      </c>
      <c r="AF90" s="103" t="s">
        <v>232</v>
      </c>
      <c r="AG90" s="53" t="s">
        <v>204</v>
      </c>
      <c r="AH90" s="53">
        <v>310</v>
      </c>
    </row>
    <row r="91" spans="1:34" x14ac:dyDescent="0.2">
      <c r="A91" s="103" t="s">
        <v>230</v>
      </c>
      <c r="B91" s="53" t="s">
        <v>204</v>
      </c>
      <c r="C91" s="53">
        <v>310</v>
      </c>
      <c r="D91" s="53">
        <v>52</v>
      </c>
      <c r="E91" s="104">
        <v>6660</v>
      </c>
      <c r="F91" s="104">
        <v>305</v>
      </c>
      <c r="G91" s="95">
        <v>11.8</v>
      </c>
      <c r="H91" s="104">
        <v>96</v>
      </c>
      <c r="I91" s="102">
        <v>17.8</v>
      </c>
      <c r="J91" s="104">
        <v>239</v>
      </c>
      <c r="K91" s="104">
        <v>33</v>
      </c>
      <c r="L91" s="104">
        <v>0</v>
      </c>
      <c r="M91" s="102">
        <v>90.8</v>
      </c>
      <c r="N91" s="95">
        <v>595</v>
      </c>
      <c r="O91" s="95">
        <v>117</v>
      </c>
      <c r="P91" s="95">
        <v>0</v>
      </c>
      <c r="Q91" s="108">
        <v>5.31</v>
      </c>
      <c r="R91" s="102">
        <v>76.8</v>
      </c>
      <c r="S91" s="102">
        <v>28.2</v>
      </c>
      <c r="T91" s="102">
        <v>0</v>
      </c>
      <c r="Z91" s="95">
        <v>739</v>
      </c>
      <c r="AA91" s="95">
        <v>0</v>
      </c>
      <c r="AB91" s="52">
        <f t="shared" si="1"/>
        <v>232.785</v>
      </c>
      <c r="AD91">
        <v>1300</v>
      </c>
      <c r="AE91" s="102">
        <v>113</v>
      </c>
      <c r="AF91" s="103" t="s">
        <v>233</v>
      </c>
      <c r="AG91" s="53" t="s">
        <v>204</v>
      </c>
      <c r="AH91" s="53">
        <v>310</v>
      </c>
    </row>
    <row r="92" spans="1:34" x14ac:dyDescent="0.2">
      <c r="A92" s="103" t="s">
        <v>231</v>
      </c>
      <c r="B92" s="53" t="s">
        <v>204</v>
      </c>
      <c r="C92" s="53">
        <v>310</v>
      </c>
      <c r="D92" s="53">
        <v>60</v>
      </c>
      <c r="E92" s="104">
        <v>7590</v>
      </c>
      <c r="F92" s="104">
        <v>305</v>
      </c>
      <c r="G92" s="95">
        <v>15</v>
      </c>
      <c r="H92" s="104">
        <v>98</v>
      </c>
      <c r="I92" s="102">
        <v>17.8</v>
      </c>
      <c r="J92" s="104">
        <v>239</v>
      </c>
      <c r="K92" s="104">
        <v>33</v>
      </c>
      <c r="L92" s="104">
        <v>0</v>
      </c>
      <c r="M92" s="102">
        <v>97.5</v>
      </c>
      <c r="N92" s="95">
        <v>639</v>
      </c>
      <c r="O92" s="95">
        <v>113</v>
      </c>
      <c r="P92" s="95">
        <v>0</v>
      </c>
      <c r="Q92" s="108">
        <v>5.8</v>
      </c>
      <c r="R92" s="102">
        <v>80.5</v>
      </c>
      <c r="S92" s="102">
        <v>27.6</v>
      </c>
      <c r="T92" s="102">
        <v>0</v>
      </c>
      <c r="Z92" s="95">
        <v>605</v>
      </c>
      <c r="AA92" s="95">
        <v>0</v>
      </c>
      <c r="AB92" s="52">
        <f t="shared" si="1"/>
        <v>190.57499999999999</v>
      </c>
      <c r="AD92">
        <v>1300</v>
      </c>
      <c r="AE92" s="102">
        <v>99.8</v>
      </c>
      <c r="AF92" s="103" t="s">
        <v>234</v>
      </c>
      <c r="AG92" s="53" t="s">
        <v>204</v>
      </c>
      <c r="AH92" s="53">
        <v>330</v>
      </c>
    </row>
    <row r="93" spans="1:34" x14ac:dyDescent="0.2">
      <c r="A93" s="103" t="s">
        <v>232</v>
      </c>
      <c r="B93" s="53" t="s">
        <v>204</v>
      </c>
      <c r="C93" s="53">
        <v>310</v>
      </c>
      <c r="D93" s="53">
        <v>67</v>
      </c>
      <c r="E93" s="104">
        <v>8540</v>
      </c>
      <c r="F93" s="104">
        <v>305</v>
      </c>
      <c r="G93" s="95">
        <v>18</v>
      </c>
      <c r="H93" s="104">
        <v>102</v>
      </c>
      <c r="I93" s="102">
        <v>17.8</v>
      </c>
      <c r="J93" s="104">
        <v>239</v>
      </c>
      <c r="K93" s="104">
        <v>33</v>
      </c>
      <c r="L93" s="104">
        <v>0</v>
      </c>
      <c r="M93" s="102">
        <v>105</v>
      </c>
      <c r="N93" s="95">
        <v>690</v>
      </c>
      <c r="O93" s="95">
        <v>111</v>
      </c>
      <c r="P93" s="95">
        <v>0</v>
      </c>
      <c r="Q93" s="108">
        <v>6.6</v>
      </c>
      <c r="R93" s="102">
        <v>87.2</v>
      </c>
      <c r="S93" s="102">
        <v>27.8</v>
      </c>
      <c r="T93" s="102">
        <v>0</v>
      </c>
      <c r="Z93" s="95">
        <v>635</v>
      </c>
      <c r="AA93" s="95">
        <v>0</v>
      </c>
      <c r="AB93" s="52">
        <f t="shared" si="1"/>
        <v>200.02500000000001</v>
      </c>
      <c r="AD93">
        <v>1300</v>
      </c>
      <c r="AE93" s="102">
        <v>105</v>
      </c>
      <c r="AF93" s="103" t="s">
        <v>235</v>
      </c>
      <c r="AG93" s="53" t="s">
        <v>204</v>
      </c>
      <c r="AH93" s="53">
        <v>330</v>
      </c>
    </row>
    <row r="94" spans="1:34" x14ac:dyDescent="0.2">
      <c r="A94" s="103" t="s">
        <v>233</v>
      </c>
      <c r="B94" s="53" t="s">
        <v>204</v>
      </c>
      <c r="C94" s="53">
        <v>310</v>
      </c>
      <c r="D94" s="53">
        <v>74</v>
      </c>
      <c r="E94" s="104">
        <v>9510</v>
      </c>
      <c r="F94" s="104">
        <v>305</v>
      </c>
      <c r="G94" s="95">
        <v>21.2</v>
      </c>
      <c r="H94" s="104">
        <v>105</v>
      </c>
      <c r="I94" s="102">
        <v>17.8</v>
      </c>
      <c r="J94" s="104">
        <v>239</v>
      </c>
      <c r="K94" s="104">
        <v>33</v>
      </c>
      <c r="L94" s="104">
        <v>0</v>
      </c>
      <c r="M94" s="102">
        <v>113</v>
      </c>
      <c r="N94" s="95">
        <v>739</v>
      </c>
      <c r="O94" s="95">
        <v>109</v>
      </c>
      <c r="P94" s="95">
        <v>0</v>
      </c>
      <c r="Q94" s="108">
        <v>7.25</v>
      </c>
      <c r="R94" s="102">
        <v>92.4</v>
      </c>
      <c r="S94" s="102">
        <v>27.6</v>
      </c>
      <c r="T94" s="102">
        <v>0</v>
      </c>
      <c r="Z94" s="95">
        <v>687</v>
      </c>
      <c r="AA94" s="95">
        <v>0</v>
      </c>
      <c r="AB94" s="52">
        <f t="shared" si="1"/>
        <v>216.405</v>
      </c>
      <c r="AD94">
        <v>1300</v>
      </c>
      <c r="AE94" s="102">
        <v>113</v>
      </c>
      <c r="AF94" s="103" t="s">
        <v>236</v>
      </c>
      <c r="AG94" s="53" t="s">
        <v>204</v>
      </c>
      <c r="AH94" s="53">
        <v>330</v>
      </c>
    </row>
    <row r="95" spans="1:34" x14ac:dyDescent="0.2">
      <c r="A95" s="103" t="s">
        <v>234</v>
      </c>
      <c r="B95" s="53" t="s">
        <v>204</v>
      </c>
      <c r="C95" s="53">
        <v>330</v>
      </c>
      <c r="D95" s="53">
        <v>47.3</v>
      </c>
      <c r="E95" s="104">
        <v>6040</v>
      </c>
      <c r="F95" s="104">
        <v>330</v>
      </c>
      <c r="G95" s="95">
        <v>9.5</v>
      </c>
      <c r="H95" s="104">
        <v>102</v>
      </c>
      <c r="I95" s="102">
        <v>15.5</v>
      </c>
      <c r="J95" s="104">
        <v>261</v>
      </c>
      <c r="K95" s="104">
        <v>34</v>
      </c>
      <c r="L95" s="104">
        <v>0</v>
      </c>
      <c r="M95" s="102">
        <v>99.8</v>
      </c>
      <c r="N95" s="95">
        <v>605</v>
      </c>
      <c r="O95" s="95">
        <v>129</v>
      </c>
      <c r="P95" s="95">
        <v>0</v>
      </c>
      <c r="Q95" s="108">
        <v>4.8600000000000003</v>
      </c>
      <c r="R95" s="102">
        <v>63.7</v>
      </c>
      <c r="S95" s="102">
        <v>28.4</v>
      </c>
      <c r="T95" s="102">
        <v>0</v>
      </c>
      <c r="Z95" s="95">
        <v>793</v>
      </c>
      <c r="AA95" s="95">
        <v>0</v>
      </c>
      <c r="AB95" s="52">
        <f t="shared" si="1"/>
        <v>249.79500000000002</v>
      </c>
      <c r="AD95">
        <v>1300</v>
      </c>
      <c r="AE95" s="102">
        <v>131</v>
      </c>
      <c r="AF95" s="103" t="s">
        <v>237</v>
      </c>
      <c r="AG95" s="53" t="s">
        <v>204</v>
      </c>
      <c r="AH95" s="53">
        <v>330</v>
      </c>
    </row>
    <row r="96" spans="1:34" x14ac:dyDescent="0.2">
      <c r="A96" s="103" t="s">
        <v>235</v>
      </c>
      <c r="B96" s="53" t="s">
        <v>204</v>
      </c>
      <c r="C96" s="53">
        <v>330</v>
      </c>
      <c r="D96" s="53">
        <v>52</v>
      </c>
      <c r="E96" s="104">
        <v>6640</v>
      </c>
      <c r="F96" s="104">
        <v>330</v>
      </c>
      <c r="G96" s="95">
        <v>11.4</v>
      </c>
      <c r="H96" s="104">
        <v>103</v>
      </c>
      <c r="I96" s="102">
        <v>15.5</v>
      </c>
      <c r="J96" s="104">
        <v>261</v>
      </c>
      <c r="K96" s="104">
        <v>34</v>
      </c>
      <c r="L96" s="104">
        <v>0</v>
      </c>
      <c r="M96" s="102">
        <v>105</v>
      </c>
      <c r="N96" s="95">
        <v>635</v>
      </c>
      <c r="O96" s="95">
        <v>126</v>
      </c>
      <c r="P96" s="95">
        <v>0</v>
      </c>
      <c r="Q96" s="108">
        <v>5.14</v>
      </c>
      <c r="R96" s="102">
        <v>65.8</v>
      </c>
      <c r="S96" s="102">
        <v>27.8</v>
      </c>
      <c r="T96" s="102">
        <v>0</v>
      </c>
      <c r="Z96" s="95">
        <v>1010</v>
      </c>
      <c r="AA96" s="95">
        <v>0</v>
      </c>
      <c r="AB96" s="52">
        <f t="shared" si="1"/>
        <v>318.14999999999998</v>
      </c>
      <c r="AD96">
        <v>1300</v>
      </c>
      <c r="AE96" s="102">
        <v>231</v>
      </c>
      <c r="AF96" s="103" t="s">
        <v>238</v>
      </c>
      <c r="AG96" s="53" t="s">
        <v>204</v>
      </c>
      <c r="AH96" s="53">
        <v>460</v>
      </c>
    </row>
    <row r="97" spans="1:34" x14ac:dyDescent="0.2">
      <c r="A97" s="103" t="s">
        <v>236</v>
      </c>
      <c r="B97" s="53" t="s">
        <v>204</v>
      </c>
      <c r="C97" s="53">
        <v>330</v>
      </c>
      <c r="D97" s="53">
        <v>60</v>
      </c>
      <c r="E97" s="104">
        <v>7570</v>
      </c>
      <c r="F97" s="104">
        <v>330</v>
      </c>
      <c r="G97" s="95">
        <v>14.2</v>
      </c>
      <c r="H97" s="104">
        <v>106</v>
      </c>
      <c r="I97" s="102">
        <v>15.5</v>
      </c>
      <c r="J97" s="104">
        <v>261</v>
      </c>
      <c r="K97" s="104">
        <v>34</v>
      </c>
      <c r="L97" s="104">
        <v>0</v>
      </c>
      <c r="M97" s="102">
        <v>113</v>
      </c>
      <c r="N97" s="95">
        <v>687</v>
      </c>
      <c r="O97" s="95">
        <v>122</v>
      </c>
      <c r="P97" s="95">
        <v>0</v>
      </c>
      <c r="Q97" s="108">
        <v>5.73</v>
      </c>
      <c r="R97" s="102">
        <v>70.400000000000006</v>
      </c>
      <c r="S97" s="102">
        <v>27.5</v>
      </c>
      <c r="T97" s="102">
        <v>0</v>
      </c>
      <c r="Z97" s="95">
        <v>1060</v>
      </c>
      <c r="AA97" s="95">
        <v>0</v>
      </c>
      <c r="AB97" s="52">
        <f t="shared" si="1"/>
        <v>333.9</v>
      </c>
      <c r="AD97">
        <v>1300</v>
      </c>
      <c r="AE97" s="102">
        <v>243</v>
      </c>
      <c r="AF97" s="103" t="s">
        <v>239</v>
      </c>
      <c r="AG97" s="53" t="s">
        <v>204</v>
      </c>
      <c r="AH97" s="53">
        <v>460</v>
      </c>
    </row>
    <row r="98" spans="1:34" x14ac:dyDescent="0.2">
      <c r="A98" s="103" t="s">
        <v>237</v>
      </c>
      <c r="B98" s="53" t="s">
        <v>204</v>
      </c>
      <c r="C98" s="53">
        <v>330</v>
      </c>
      <c r="D98" s="53">
        <v>74</v>
      </c>
      <c r="E98" s="104">
        <v>9490</v>
      </c>
      <c r="F98" s="104">
        <v>330</v>
      </c>
      <c r="G98" s="95">
        <v>20</v>
      </c>
      <c r="H98" s="104">
        <v>112</v>
      </c>
      <c r="I98" s="102">
        <v>15.5</v>
      </c>
      <c r="J98" s="104">
        <v>261</v>
      </c>
      <c r="K98" s="104">
        <v>34</v>
      </c>
      <c r="L98" s="104">
        <v>0</v>
      </c>
      <c r="M98" s="102">
        <v>131</v>
      </c>
      <c r="N98" s="95">
        <v>793</v>
      </c>
      <c r="O98" s="95">
        <v>117</v>
      </c>
      <c r="P98" s="95">
        <v>0</v>
      </c>
      <c r="Q98" s="108">
        <v>6.92</v>
      </c>
      <c r="R98" s="102">
        <v>79.400000000000006</v>
      </c>
      <c r="S98" s="102">
        <v>27</v>
      </c>
      <c r="T98" s="102">
        <v>0</v>
      </c>
      <c r="Z98" s="95">
        <v>1150</v>
      </c>
      <c r="AA98" s="95">
        <v>0</v>
      </c>
      <c r="AB98" s="52">
        <f t="shared" si="1"/>
        <v>362.25</v>
      </c>
      <c r="AD98">
        <v>1300</v>
      </c>
      <c r="AE98" s="102">
        <v>262</v>
      </c>
      <c r="AF98" s="103" t="s">
        <v>240</v>
      </c>
      <c r="AG98" s="53" t="s">
        <v>204</v>
      </c>
      <c r="AH98" s="53">
        <v>460</v>
      </c>
    </row>
    <row r="99" spans="1:34" x14ac:dyDescent="0.2">
      <c r="A99" s="103" t="s">
        <v>238</v>
      </c>
      <c r="B99" s="53" t="s">
        <v>204</v>
      </c>
      <c r="C99" s="53">
        <v>460</v>
      </c>
      <c r="D99" s="53">
        <v>63.5</v>
      </c>
      <c r="E99" s="104">
        <v>8120</v>
      </c>
      <c r="F99" s="104">
        <v>457</v>
      </c>
      <c r="G99" s="95">
        <v>11.4</v>
      </c>
      <c r="H99" s="104">
        <v>100</v>
      </c>
      <c r="I99" s="102">
        <v>15.9</v>
      </c>
      <c r="J99" s="104">
        <v>387</v>
      </c>
      <c r="K99" s="104">
        <v>35</v>
      </c>
      <c r="L99" s="104">
        <v>0</v>
      </c>
      <c r="M99" s="102">
        <v>231</v>
      </c>
      <c r="N99" s="95">
        <v>1010</v>
      </c>
      <c r="O99" s="95">
        <v>169</v>
      </c>
      <c r="P99" s="95">
        <v>0</v>
      </c>
      <c r="Q99" s="108">
        <v>5.94</v>
      </c>
      <c r="R99" s="102">
        <v>76.3</v>
      </c>
      <c r="S99" s="102">
        <v>27</v>
      </c>
      <c r="T99" s="102">
        <v>0</v>
      </c>
      <c r="Z99" s="95">
        <v>1240</v>
      </c>
      <c r="AA99" s="95">
        <v>0</v>
      </c>
      <c r="AB99" s="52">
        <f t="shared" si="1"/>
        <v>390.6</v>
      </c>
      <c r="AD99">
        <v>1300</v>
      </c>
      <c r="AE99" s="102">
        <v>283</v>
      </c>
      <c r="AF99" s="103" t="s">
        <v>241</v>
      </c>
      <c r="AG99" s="53" t="s">
        <v>204</v>
      </c>
      <c r="AH99" s="53">
        <v>460</v>
      </c>
    </row>
    <row r="100" spans="1:34" x14ac:dyDescent="0.2">
      <c r="A100" s="103" t="s">
        <v>239</v>
      </c>
      <c r="B100" s="53" t="s">
        <v>204</v>
      </c>
      <c r="C100" s="53">
        <v>460</v>
      </c>
      <c r="D100" s="53">
        <v>68.2</v>
      </c>
      <c r="E100" s="104">
        <v>8730</v>
      </c>
      <c r="F100" s="104">
        <v>457</v>
      </c>
      <c r="G100" s="95">
        <v>12.7</v>
      </c>
      <c r="H100" s="104">
        <v>102</v>
      </c>
      <c r="I100" s="102">
        <v>15.9</v>
      </c>
      <c r="J100" s="104">
        <v>387</v>
      </c>
      <c r="K100" s="104">
        <v>35</v>
      </c>
      <c r="L100" s="104">
        <v>0</v>
      </c>
      <c r="M100" s="102">
        <v>243</v>
      </c>
      <c r="N100" s="95">
        <v>1060</v>
      </c>
      <c r="O100" s="95">
        <v>167</v>
      </c>
      <c r="P100" s="95">
        <v>0</v>
      </c>
      <c r="Q100" s="108">
        <v>6.35</v>
      </c>
      <c r="R100" s="102">
        <v>79.5</v>
      </c>
      <c r="S100" s="102">
        <v>27</v>
      </c>
      <c r="T100" s="102">
        <v>0</v>
      </c>
      <c r="AA100" s="95" t="s">
        <v>23</v>
      </c>
    </row>
    <row r="101" spans="1:34" x14ac:dyDescent="0.2">
      <c r="A101" s="103" t="s">
        <v>240</v>
      </c>
      <c r="B101" s="53" t="s">
        <v>204</v>
      </c>
      <c r="C101" s="53">
        <v>460</v>
      </c>
      <c r="D101" s="53">
        <v>77.2</v>
      </c>
      <c r="E101" s="104">
        <v>9860</v>
      </c>
      <c r="F101" s="104">
        <v>457</v>
      </c>
      <c r="G101" s="95">
        <v>15.2</v>
      </c>
      <c r="H101" s="104">
        <v>104</v>
      </c>
      <c r="I101" s="102">
        <v>15.9</v>
      </c>
      <c r="J101" s="104">
        <v>387</v>
      </c>
      <c r="K101" s="104">
        <v>35</v>
      </c>
      <c r="L101" s="104">
        <v>0</v>
      </c>
      <c r="M101" s="102">
        <v>262</v>
      </c>
      <c r="N101" s="95">
        <v>1150</v>
      </c>
      <c r="O101" s="95">
        <v>163</v>
      </c>
      <c r="P101" s="95">
        <v>0</v>
      </c>
      <c r="Q101" s="108">
        <v>6.81</v>
      </c>
      <c r="R101" s="102">
        <v>82.8</v>
      </c>
      <c r="S101" s="102">
        <v>26.3</v>
      </c>
      <c r="T101" s="102">
        <v>0</v>
      </c>
      <c r="AA101" s="95" t="s">
        <v>23</v>
      </c>
    </row>
    <row r="102" spans="1:34" x14ac:dyDescent="0.2">
      <c r="A102" s="103" t="s">
        <v>241</v>
      </c>
      <c r="B102" s="53" t="s">
        <v>204</v>
      </c>
      <c r="C102" s="53">
        <v>460</v>
      </c>
      <c r="D102" s="53">
        <v>86</v>
      </c>
      <c r="E102" s="104">
        <v>11100</v>
      </c>
      <c r="F102" s="104">
        <v>457</v>
      </c>
      <c r="G102" s="95">
        <v>17.8</v>
      </c>
      <c r="H102" s="104">
        <v>107</v>
      </c>
      <c r="I102" s="102">
        <v>15.9</v>
      </c>
      <c r="J102" s="104">
        <v>387</v>
      </c>
      <c r="K102" s="104">
        <v>35</v>
      </c>
      <c r="L102" s="104">
        <v>0</v>
      </c>
      <c r="M102" s="102">
        <v>283</v>
      </c>
      <c r="N102" s="95">
        <v>1240</v>
      </c>
      <c r="O102" s="95">
        <v>160</v>
      </c>
      <c r="P102" s="95">
        <v>0</v>
      </c>
      <c r="Q102" s="108">
        <v>7.45</v>
      </c>
      <c r="R102" s="102">
        <v>87.6</v>
      </c>
      <c r="S102" s="102">
        <v>25.9</v>
      </c>
      <c r="T102" s="102">
        <v>0</v>
      </c>
      <c r="AA102" s="95" t="s">
        <v>23</v>
      </c>
    </row>
    <row r="103" spans="1:34" x14ac:dyDescent="0.2">
      <c r="A103" s="103" t="s">
        <v>242</v>
      </c>
      <c r="B103" s="53" t="s">
        <v>243</v>
      </c>
      <c r="C103" s="53">
        <v>100</v>
      </c>
      <c r="D103" s="53">
        <v>11</v>
      </c>
      <c r="E103" s="104">
        <v>1450</v>
      </c>
      <c r="F103" s="104">
        <v>102</v>
      </c>
      <c r="G103" s="95">
        <v>4.8</v>
      </c>
      <c r="H103" s="104">
        <v>68</v>
      </c>
      <c r="I103" s="102">
        <v>7.4</v>
      </c>
      <c r="J103" s="104">
        <v>68</v>
      </c>
      <c r="K103" s="104">
        <v>17</v>
      </c>
      <c r="L103" s="104">
        <v>0</v>
      </c>
      <c r="M103" s="102">
        <v>2.5499999999999998</v>
      </c>
      <c r="N103" s="95">
        <v>50.1</v>
      </c>
      <c r="O103" s="95">
        <v>41.9</v>
      </c>
      <c r="P103" s="95">
        <v>57.7</v>
      </c>
      <c r="Q103" s="108">
        <v>0.32400000000000001</v>
      </c>
      <c r="R103" s="102">
        <v>9.52</v>
      </c>
      <c r="S103" s="102">
        <v>14.9</v>
      </c>
      <c r="T103" s="102">
        <v>15.8</v>
      </c>
      <c r="AA103" s="95" t="s">
        <v>23</v>
      </c>
    </row>
    <row r="104" spans="1:34" x14ac:dyDescent="0.2">
      <c r="A104" s="103" t="s">
        <v>244</v>
      </c>
      <c r="B104" s="53" t="s">
        <v>243</v>
      </c>
      <c r="C104" s="53">
        <v>100</v>
      </c>
      <c r="D104" s="53">
        <v>14.1</v>
      </c>
      <c r="E104" s="104">
        <v>1800</v>
      </c>
      <c r="F104" s="104">
        <v>102</v>
      </c>
      <c r="G104" s="95">
        <v>8.3000000000000007</v>
      </c>
      <c r="H104" s="104">
        <v>71</v>
      </c>
      <c r="I104" s="102">
        <v>7.4</v>
      </c>
      <c r="J104" s="104">
        <v>68</v>
      </c>
      <c r="K104" s="104">
        <v>17</v>
      </c>
      <c r="L104" s="104">
        <v>0</v>
      </c>
      <c r="M104" s="102">
        <v>2.85</v>
      </c>
      <c r="N104" s="95">
        <v>55.8</v>
      </c>
      <c r="O104" s="95">
        <v>39.799999999999997</v>
      </c>
      <c r="P104" s="95">
        <v>66.5</v>
      </c>
      <c r="Q104" s="108">
        <v>0.376</v>
      </c>
      <c r="R104" s="102">
        <v>10.6</v>
      </c>
      <c r="S104" s="102">
        <v>14.5</v>
      </c>
      <c r="T104" s="102">
        <v>18.3</v>
      </c>
      <c r="AA104" s="95" t="s">
        <v>23</v>
      </c>
    </row>
    <row r="105" spans="1:34" x14ac:dyDescent="0.2">
      <c r="A105" s="103" t="s">
        <v>245</v>
      </c>
      <c r="B105" s="53" t="s">
        <v>243</v>
      </c>
      <c r="C105" s="53">
        <v>130</v>
      </c>
      <c r="D105" s="53">
        <v>15</v>
      </c>
      <c r="E105" s="104">
        <v>1890</v>
      </c>
      <c r="F105" s="104">
        <v>127</v>
      </c>
      <c r="G105" s="95">
        <v>5.4</v>
      </c>
      <c r="H105" s="104">
        <v>76</v>
      </c>
      <c r="I105" s="102">
        <v>8.3000000000000007</v>
      </c>
      <c r="J105" s="104">
        <v>90</v>
      </c>
      <c r="K105" s="104">
        <v>19</v>
      </c>
      <c r="L105" s="104">
        <v>0</v>
      </c>
      <c r="M105" s="102">
        <v>5.12</v>
      </c>
      <c r="N105" s="95">
        <v>80.599999999999994</v>
      </c>
      <c r="O105" s="95">
        <v>52</v>
      </c>
      <c r="P105" s="95">
        <v>92.8</v>
      </c>
      <c r="Q105" s="108">
        <v>0.50800000000000001</v>
      </c>
      <c r="R105" s="102">
        <v>13.4</v>
      </c>
      <c r="S105" s="102">
        <v>16.399999999999999</v>
      </c>
      <c r="T105" s="102">
        <v>22.2</v>
      </c>
      <c r="AA105" s="95" t="s">
        <v>23</v>
      </c>
    </row>
    <row r="106" spans="1:34" x14ac:dyDescent="0.2">
      <c r="A106" s="103" t="s">
        <v>246</v>
      </c>
      <c r="B106" s="53" t="s">
        <v>243</v>
      </c>
      <c r="C106" s="53">
        <v>130</v>
      </c>
      <c r="D106" s="53">
        <v>22</v>
      </c>
      <c r="E106" s="104">
        <v>2790</v>
      </c>
      <c r="F106" s="104">
        <v>127</v>
      </c>
      <c r="G106" s="95">
        <v>12.5</v>
      </c>
      <c r="H106" s="104">
        <v>83</v>
      </c>
      <c r="I106" s="102">
        <v>8.3000000000000007</v>
      </c>
      <c r="J106" s="104">
        <v>90</v>
      </c>
      <c r="K106" s="104">
        <v>19</v>
      </c>
      <c r="L106" s="104">
        <v>0</v>
      </c>
      <c r="M106" s="102">
        <v>6.33</v>
      </c>
      <c r="N106" s="95">
        <v>99.6</v>
      </c>
      <c r="O106" s="95">
        <v>47.6</v>
      </c>
      <c r="P106" s="95">
        <v>121</v>
      </c>
      <c r="Q106" s="108">
        <v>0.69</v>
      </c>
      <c r="R106" s="102">
        <v>16.600000000000001</v>
      </c>
      <c r="S106" s="102">
        <v>15.7</v>
      </c>
      <c r="T106" s="102">
        <v>30.3</v>
      </c>
      <c r="AA106" s="95" t="s">
        <v>23</v>
      </c>
    </row>
    <row r="107" spans="1:34" x14ac:dyDescent="0.2">
      <c r="A107" s="103" t="s">
        <v>247</v>
      </c>
      <c r="B107" s="53" t="s">
        <v>243</v>
      </c>
      <c r="C107" s="53">
        <v>150</v>
      </c>
      <c r="D107" s="53">
        <v>19</v>
      </c>
      <c r="E107" s="104">
        <v>2370</v>
      </c>
      <c r="F107" s="104">
        <v>152</v>
      </c>
      <c r="G107" s="95">
        <v>5.9</v>
      </c>
      <c r="H107" s="104">
        <v>85</v>
      </c>
      <c r="I107" s="102">
        <v>9.1</v>
      </c>
      <c r="J107" s="104">
        <v>111</v>
      </c>
      <c r="K107" s="104">
        <v>20</v>
      </c>
      <c r="L107" s="104">
        <v>0</v>
      </c>
      <c r="M107" s="102">
        <v>9.19</v>
      </c>
      <c r="N107" s="95">
        <v>121</v>
      </c>
      <c r="O107" s="95">
        <v>62.3</v>
      </c>
      <c r="P107" s="95">
        <v>139</v>
      </c>
      <c r="Q107" s="108">
        <v>0.77600000000000002</v>
      </c>
      <c r="R107" s="102">
        <v>18.2</v>
      </c>
      <c r="S107" s="102">
        <v>18.100000000000001</v>
      </c>
      <c r="T107" s="102">
        <v>30.5</v>
      </c>
      <c r="AA107" s="95" t="s">
        <v>23</v>
      </c>
    </row>
    <row r="108" spans="1:34" x14ac:dyDescent="0.2">
      <c r="A108" s="103" t="s">
        <v>248</v>
      </c>
      <c r="B108" s="53" t="s">
        <v>243</v>
      </c>
      <c r="C108" s="53">
        <v>150</v>
      </c>
      <c r="D108" s="53">
        <v>26</v>
      </c>
      <c r="E108" s="104">
        <v>3270</v>
      </c>
      <c r="F108" s="104">
        <v>152</v>
      </c>
      <c r="G108" s="95">
        <v>11.8</v>
      </c>
      <c r="H108" s="104">
        <v>91</v>
      </c>
      <c r="I108" s="102">
        <v>9.1</v>
      </c>
      <c r="J108" s="104">
        <v>111</v>
      </c>
      <c r="K108" s="104">
        <v>20</v>
      </c>
      <c r="L108" s="104">
        <v>0</v>
      </c>
      <c r="M108" s="102">
        <v>10.9</v>
      </c>
      <c r="N108" s="95">
        <v>144</v>
      </c>
      <c r="O108" s="95">
        <v>57.7</v>
      </c>
      <c r="P108" s="95">
        <v>173</v>
      </c>
      <c r="Q108" s="108">
        <v>0.98099999999999998</v>
      </c>
      <c r="R108" s="102">
        <v>21.6</v>
      </c>
      <c r="S108" s="102">
        <v>17.3</v>
      </c>
      <c r="T108" s="102">
        <v>38.700000000000003</v>
      </c>
      <c r="AA108" s="95" t="s">
        <v>23</v>
      </c>
    </row>
    <row r="109" spans="1:34" x14ac:dyDescent="0.2">
      <c r="A109" s="103" t="s">
        <v>249</v>
      </c>
      <c r="B109" s="53" t="s">
        <v>243</v>
      </c>
      <c r="C109" s="53">
        <v>180</v>
      </c>
      <c r="D109" s="53">
        <v>22.8</v>
      </c>
      <c r="E109" s="104">
        <v>2910</v>
      </c>
      <c r="F109" s="104">
        <v>178</v>
      </c>
      <c r="G109" s="95">
        <v>6.4</v>
      </c>
      <c r="H109" s="104">
        <v>93</v>
      </c>
      <c r="I109" s="102">
        <v>10</v>
      </c>
      <c r="J109" s="104">
        <v>134</v>
      </c>
      <c r="K109" s="104">
        <v>22</v>
      </c>
      <c r="L109" s="104">
        <v>0</v>
      </c>
      <c r="M109" s="102">
        <v>15.4</v>
      </c>
      <c r="N109" s="95">
        <v>173</v>
      </c>
      <c r="O109" s="95">
        <v>72.7</v>
      </c>
      <c r="P109" s="95">
        <v>199</v>
      </c>
      <c r="Q109" s="108">
        <v>1.1200000000000001</v>
      </c>
      <c r="R109" s="102">
        <v>24</v>
      </c>
      <c r="S109" s="102">
        <v>19.600000000000001</v>
      </c>
      <c r="T109" s="102">
        <v>40.200000000000003</v>
      </c>
      <c r="AA109" s="95" t="s">
        <v>23</v>
      </c>
    </row>
    <row r="110" spans="1:34" x14ac:dyDescent="0.2">
      <c r="A110" s="103" t="s">
        <v>250</v>
      </c>
      <c r="B110" s="53" t="s">
        <v>243</v>
      </c>
      <c r="C110" s="53">
        <v>180</v>
      </c>
      <c r="D110" s="53">
        <v>30</v>
      </c>
      <c r="E110" s="104">
        <v>3800</v>
      </c>
      <c r="F110" s="104">
        <v>178</v>
      </c>
      <c r="G110" s="95">
        <v>11.4</v>
      </c>
      <c r="H110" s="104">
        <v>98</v>
      </c>
      <c r="I110" s="102">
        <v>10</v>
      </c>
      <c r="J110" s="104">
        <v>134</v>
      </c>
      <c r="K110" s="104">
        <v>22</v>
      </c>
      <c r="L110" s="104">
        <v>0</v>
      </c>
      <c r="M110" s="102">
        <v>17.8</v>
      </c>
      <c r="N110" s="95">
        <v>200</v>
      </c>
      <c r="O110" s="95">
        <v>68.400000000000006</v>
      </c>
      <c r="P110" s="95">
        <v>238</v>
      </c>
      <c r="Q110" s="108">
        <v>1.34</v>
      </c>
      <c r="R110" s="102">
        <v>27.3</v>
      </c>
      <c r="S110" s="102">
        <v>18.8</v>
      </c>
      <c r="T110" s="102">
        <v>48.4</v>
      </c>
      <c r="AA110" s="95" t="s">
        <v>23</v>
      </c>
    </row>
    <row r="111" spans="1:34" x14ac:dyDescent="0.2">
      <c r="A111" s="103" t="s">
        <v>251</v>
      </c>
      <c r="B111" s="53" t="s">
        <v>243</v>
      </c>
      <c r="C111" s="53">
        <v>200</v>
      </c>
      <c r="D111" s="53">
        <v>27</v>
      </c>
      <c r="E111" s="104">
        <v>3500</v>
      </c>
      <c r="F111" s="104">
        <v>203</v>
      </c>
      <c r="G111" s="95">
        <v>6.9</v>
      </c>
      <c r="H111" s="104">
        <v>102</v>
      </c>
      <c r="I111" s="102">
        <v>10.8</v>
      </c>
      <c r="J111" s="104">
        <v>155</v>
      </c>
      <c r="K111" s="104">
        <v>24</v>
      </c>
      <c r="L111" s="104">
        <v>0</v>
      </c>
      <c r="M111" s="102">
        <v>24</v>
      </c>
      <c r="N111" s="95">
        <v>237</v>
      </c>
      <c r="O111" s="95">
        <v>82.8</v>
      </c>
      <c r="P111" s="95">
        <v>272</v>
      </c>
      <c r="Q111" s="108">
        <v>1.59</v>
      </c>
      <c r="R111" s="102">
        <v>31.1</v>
      </c>
      <c r="S111" s="102">
        <v>21.3</v>
      </c>
      <c r="T111" s="102">
        <v>52.2</v>
      </c>
      <c r="AA111" s="95" t="s">
        <v>23</v>
      </c>
    </row>
    <row r="112" spans="1:34" x14ac:dyDescent="0.2">
      <c r="A112" s="103" t="s">
        <v>252</v>
      </c>
      <c r="B112" s="53" t="s">
        <v>243</v>
      </c>
      <c r="C112" s="53">
        <v>200</v>
      </c>
      <c r="D112" s="53">
        <v>34</v>
      </c>
      <c r="E112" s="104">
        <v>4370</v>
      </c>
      <c r="F112" s="104">
        <v>203</v>
      </c>
      <c r="G112" s="95">
        <v>11.2</v>
      </c>
      <c r="H112" s="104">
        <v>106</v>
      </c>
      <c r="I112" s="102">
        <v>10.8</v>
      </c>
      <c r="J112" s="104">
        <v>155</v>
      </c>
      <c r="K112" s="104">
        <v>24</v>
      </c>
      <c r="L112" s="104">
        <v>0</v>
      </c>
      <c r="M112" s="102">
        <v>27</v>
      </c>
      <c r="N112" s="95">
        <v>266</v>
      </c>
      <c r="O112" s="95">
        <v>78.599999999999994</v>
      </c>
      <c r="P112" s="95">
        <v>316</v>
      </c>
      <c r="Q112" s="108">
        <v>1.81</v>
      </c>
      <c r="R112" s="102">
        <v>34.200000000000003</v>
      </c>
      <c r="S112" s="102">
        <v>20.399999999999999</v>
      </c>
      <c r="T112" s="102">
        <v>60.2</v>
      </c>
      <c r="AA112" s="95" t="s">
        <v>23</v>
      </c>
    </row>
    <row r="113" spans="1:27" x14ac:dyDescent="0.2">
      <c r="A113" s="103" t="s">
        <v>253</v>
      </c>
      <c r="B113" s="53" t="s">
        <v>243</v>
      </c>
      <c r="C113" s="53">
        <v>250</v>
      </c>
      <c r="D113" s="53">
        <v>38</v>
      </c>
      <c r="E113" s="104">
        <v>4820</v>
      </c>
      <c r="F113" s="104">
        <v>254</v>
      </c>
      <c r="G113" s="95">
        <v>7.9</v>
      </c>
      <c r="H113" s="104">
        <v>118</v>
      </c>
      <c r="I113" s="102">
        <v>12.5</v>
      </c>
      <c r="J113" s="104">
        <v>202</v>
      </c>
      <c r="K113" s="104">
        <v>26</v>
      </c>
      <c r="L113" s="104">
        <v>0</v>
      </c>
      <c r="M113" s="102">
        <v>51.4</v>
      </c>
      <c r="N113" s="95">
        <v>405</v>
      </c>
      <c r="O113" s="95">
        <v>103</v>
      </c>
      <c r="P113" s="95">
        <v>465</v>
      </c>
      <c r="Q113" s="108">
        <v>2.84</v>
      </c>
      <c r="R113" s="102">
        <v>48.2</v>
      </c>
      <c r="S113" s="102">
        <v>24.3</v>
      </c>
      <c r="T113" s="102">
        <v>81.099999999999994</v>
      </c>
      <c r="AA113" s="95" t="s">
        <v>23</v>
      </c>
    </row>
    <row r="114" spans="1:27" x14ac:dyDescent="0.2">
      <c r="A114" s="103" t="s">
        <v>254</v>
      </c>
      <c r="B114" s="53" t="s">
        <v>243</v>
      </c>
      <c r="C114" s="53">
        <v>250</v>
      </c>
      <c r="D114" s="53">
        <v>52</v>
      </c>
      <c r="E114" s="104">
        <v>6660</v>
      </c>
      <c r="F114" s="104">
        <v>254</v>
      </c>
      <c r="G114" s="95">
        <v>15.1</v>
      </c>
      <c r="H114" s="104">
        <v>126</v>
      </c>
      <c r="I114" s="102">
        <v>12.5</v>
      </c>
      <c r="J114" s="104">
        <v>201</v>
      </c>
      <c r="K114" s="104">
        <v>26</v>
      </c>
      <c r="L114" s="104">
        <v>0</v>
      </c>
      <c r="M114" s="102">
        <v>61.6</v>
      </c>
      <c r="N114" s="95">
        <v>485</v>
      </c>
      <c r="O114" s="95">
        <v>96.2</v>
      </c>
      <c r="P114" s="95">
        <v>584</v>
      </c>
      <c r="Q114" s="108">
        <v>3.56</v>
      </c>
      <c r="R114" s="102">
        <v>56.5</v>
      </c>
      <c r="S114" s="102">
        <v>23.1</v>
      </c>
      <c r="T114" s="102">
        <v>102</v>
      </c>
      <c r="AA114" s="95" t="s">
        <v>23</v>
      </c>
    </row>
    <row r="115" spans="1:27" x14ac:dyDescent="0.2">
      <c r="A115" s="103" t="s">
        <v>255</v>
      </c>
      <c r="B115" s="53" t="s">
        <v>243</v>
      </c>
      <c r="C115" s="53">
        <v>310</v>
      </c>
      <c r="D115" s="53">
        <v>47</v>
      </c>
      <c r="E115" s="104">
        <v>6040</v>
      </c>
      <c r="F115" s="104">
        <v>305</v>
      </c>
      <c r="G115" s="95">
        <v>8.9</v>
      </c>
      <c r="H115" s="104">
        <v>127</v>
      </c>
      <c r="I115" s="102">
        <v>13.8</v>
      </c>
      <c r="J115" s="104">
        <v>246</v>
      </c>
      <c r="K115" s="104">
        <v>29</v>
      </c>
      <c r="L115" s="104">
        <v>0</v>
      </c>
      <c r="M115" s="102">
        <v>91.1</v>
      </c>
      <c r="N115" s="95">
        <v>597</v>
      </c>
      <c r="O115" s="95">
        <v>123</v>
      </c>
      <c r="P115" s="95">
        <v>690</v>
      </c>
      <c r="Q115" s="108">
        <v>3.94</v>
      </c>
      <c r="R115" s="102">
        <v>62.1</v>
      </c>
      <c r="S115" s="102">
        <v>25.5</v>
      </c>
      <c r="T115" s="102">
        <v>105</v>
      </c>
      <c r="AA115" s="95" t="s">
        <v>23</v>
      </c>
    </row>
    <row r="116" spans="1:27" x14ac:dyDescent="0.2">
      <c r="A116" s="103" t="s">
        <v>256</v>
      </c>
      <c r="B116" s="53" t="s">
        <v>243</v>
      </c>
      <c r="C116" s="53">
        <v>310</v>
      </c>
      <c r="D116" s="53">
        <v>52</v>
      </c>
      <c r="E116" s="104">
        <v>6650</v>
      </c>
      <c r="F116" s="104">
        <v>305</v>
      </c>
      <c r="G116" s="95">
        <v>10.9</v>
      </c>
      <c r="H116" s="104">
        <v>129</v>
      </c>
      <c r="I116" s="102">
        <v>13.8</v>
      </c>
      <c r="J116" s="104">
        <v>246</v>
      </c>
      <c r="K116" s="104">
        <v>29</v>
      </c>
      <c r="L116" s="104">
        <v>0</v>
      </c>
      <c r="M116" s="102">
        <v>95.8</v>
      </c>
      <c r="N116" s="95">
        <v>629</v>
      </c>
      <c r="O116" s="95">
        <v>120</v>
      </c>
      <c r="P116" s="95">
        <v>736</v>
      </c>
      <c r="Q116" s="108">
        <v>4.16</v>
      </c>
      <c r="R116" s="102">
        <v>64.5</v>
      </c>
      <c r="S116" s="102">
        <v>25</v>
      </c>
      <c r="T116" s="102">
        <v>111</v>
      </c>
      <c r="AA116" s="95" t="s">
        <v>23</v>
      </c>
    </row>
    <row r="117" spans="1:27" x14ac:dyDescent="0.2">
      <c r="A117" s="103" t="s">
        <v>257</v>
      </c>
      <c r="B117" s="53" t="s">
        <v>243</v>
      </c>
      <c r="C117" s="53">
        <v>310</v>
      </c>
      <c r="D117" s="53">
        <v>60.7</v>
      </c>
      <c r="E117" s="104">
        <v>7730</v>
      </c>
      <c r="F117" s="104">
        <v>305</v>
      </c>
      <c r="G117" s="95">
        <v>11.7</v>
      </c>
      <c r="H117" s="104">
        <v>133</v>
      </c>
      <c r="I117" s="102">
        <v>16.7</v>
      </c>
      <c r="J117" s="104">
        <v>235</v>
      </c>
      <c r="K117" s="104">
        <v>35</v>
      </c>
      <c r="L117" s="104">
        <v>0</v>
      </c>
      <c r="M117" s="102">
        <v>113</v>
      </c>
      <c r="N117" s="95">
        <v>744</v>
      </c>
      <c r="O117" s="95">
        <v>121</v>
      </c>
      <c r="P117" s="95">
        <v>869</v>
      </c>
      <c r="Q117" s="108">
        <v>5.67</v>
      </c>
      <c r="R117" s="102">
        <v>85.3</v>
      </c>
      <c r="S117" s="102">
        <v>27.1</v>
      </c>
      <c r="T117" s="102">
        <v>144</v>
      </c>
      <c r="AA117" s="95" t="s">
        <v>23</v>
      </c>
    </row>
    <row r="118" spans="1:27" x14ac:dyDescent="0.2">
      <c r="A118" s="103" t="s">
        <v>258</v>
      </c>
      <c r="B118" s="53" t="s">
        <v>243</v>
      </c>
      <c r="C118" s="53">
        <v>310</v>
      </c>
      <c r="D118" s="53">
        <v>74</v>
      </c>
      <c r="E118" s="104">
        <v>9470</v>
      </c>
      <c r="F118" s="104">
        <v>305</v>
      </c>
      <c r="G118" s="95">
        <v>17.399999999999999</v>
      </c>
      <c r="H118" s="104">
        <v>139</v>
      </c>
      <c r="I118" s="102">
        <v>16.7</v>
      </c>
      <c r="J118" s="104">
        <v>235</v>
      </c>
      <c r="K118" s="104">
        <v>35</v>
      </c>
      <c r="L118" s="104">
        <v>0</v>
      </c>
      <c r="M118" s="102">
        <v>127</v>
      </c>
      <c r="N118" s="95">
        <v>833</v>
      </c>
      <c r="O118" s="95">
        <v>116</v>
      </c>
      <c r="P118" s="95">
        <v>1000</v>
      </c>
      <c r="Q118" s="108">
        <v>6.6</v>
      </c>
      <c r="R118" s="102">
        <v>94.9</v>
      </c>
      <c r="S118" s="102">
        <v>26.4</v>
      </c>
      <c r="T118" s="102">
        <v>168</v>
      </c>
      <c r="AA118" s="95" t="s">
        <v>23</v>
      </c>
    </row>
    <row r="119" spans="1:27" x14ac:dyDescent="0.2">
      <c r="A119" s="103" t="s">
        <v>259</v>
      </c>
      <c r="B119" s="53" t="s">
        <v>243</v>
      </c>
      <c r="C119" s="53">
        <v>380</v>
      </c>
      <c r="D119" s="53">
        <v>64</v>
      </c>
      <c r="E119" s="104">
        <v>8150</v>
      </c>
      <c r="F119" s="104">
        <v>381</v>
      </c>
      <c r="G119" s="95">
        <v>10.4</v>
      </c>
      <c r="H119" s="104">
        <v>140</v>
      </c>
      <c r="I119" s="102">
        <v>15.8</v>
      </c>
      <c r="J119" s="104">
        <v>314</v>
      </c>
      <c r="K119" s="104">
        <v>34</v>
      </c>
      <c r="L119" s="104">
        <v>0</v>
      </c>
      <c r="M119" s="102">
        <v>187</v>
      </c>
      <c r="N119" s="95">
        <v>980</v>
      </c>
      <c r="O119" s="95">
        <v>151</v>
      </c>
      <c r="P119" s="95">
        <v>1140</v>
      </c>
      <c r="Q119" s="108">
        <v>6.11</v>
      </c>
      <c r="R119" s="102">
        <v>87.3</v>
      </c>
      <c r="S119" s="102">
        <v>27.4</v>
      </c>
      <c r="T119" s="102">
        <v>149</v>
      </c>
      <c r="AA119" s="95" t="s">
        <v>23</v>
      </c>
    </row>
    <row r="120" spans="1:27" x14ac:dyDescent="0.2">
      <c r="A120" s="103" t="s">
        <v>260</v>
      </c>
      <c r="B120" s="53" t="s">
        <v>243</v>
      </c>
      <c r="C120" s="53">
        <v>380</v>
      </c>
      <c r="D120" s="53">
        <v>74</v>
      </c>
      <c r="E120" s="104">
        <v>9500</v>
      </c>
      <c r="F120" s="104">
        <v>381</v>
      </c>
      <c r="G120" s="95">
        <v>14</v>
      </c>
      <c r="H120" s="104">
        <v>143</v>
      </c>
      <c r="I120" s="102">
        <v>15.8</v>
      </c>
      <c r="J120" s="104">
        <v>314</v>
      </c>
      <c r="K120" s="104">
        <v>34</v>
      </c>
      <c r="L120" s="104">
        <v>0</v>
      </c>
      <c r="M120" s="102">
        <v>203</v>
      </c>
      <c r="N120" s="95">
        <v>1060</v>
      </c>
      <c r="O120" s="95">
        <v>146</v>
      </c>
      <c r="P120" s="95">
        <v>1270</v>
      </c>
      <c r="Q120" s="108">
        <v>6.6</v>
      </c>
      <c r="R120" s="102">
        <v>92.3</v>
      </c>
      <c r="S120" s="102">
        <v>26.4</v>
      </c>
      <c r="T120" s="102">
        <v>163</v>
      </c>
      <c r="AA120" s="95" t="s">
        <v>23</v>
      </c>
    </row>
    <row r="121" spans="1:27" x14ac:dyDescent="0.2">
      <c r="A121" s="103" t="s">
        <v>261</v>
      </c>
      <c r="B121" s="53" t="s">
        <v>243</v>
      </c>
      <c r="C121" s="53">
        <v>460</v>
      </c>
      <c r="D121" s="53">
        <v>104</v>
      </c>
      <c r="E121" s="104">
        <v>13300</v>
      </c>
      <c r="F121" s="104">
        <v>457</v>
      </c>
      <c r="G121" s="95">
        <v>18.100000000000001</v>
      </c>
      <c r="H121" s="104">
        <v>159</v>
      </c>
      <c r="I121" s="102">
        <v>17.600000000000001</v>
      </c>
      <c r="J121" s="104">
        <v>383</v>
      </c>
      <c r="K121" s="104">
        <v>37</v>
      </c>
      <c r="L121" s="104">
        <v>0</v>
      </c>
      <c r="M121" s="102">
        <v>387</v>
      </c>
      <c r="N121" s="95">
        <v>1690</v>
      </c>
      <c r="O121" s="95">
        <v>171</v>
      </c>
      <c r="P121" s="95">
        <v>2050</v>
      </c>
      <c r="Q121" s="108">
        <v>10.3</v>
      </c>
      <c r="R121" s="102">
        <v>129</v>
      </c>
      <c r="S121" s="102">
        <v>27.8</v>
      </c>
      <c r="T121" s="102">
        <v>237</v>
      </c>
      <c r="AA121" s="95" t="s">
        <v>23</v>
      </c>
    </row>
    <row r="122" spans="1:27" x14ac:dyDescent="0.2">
      <c r="A122" s="103" t="s">
        <v>262</v>
      </c>
      <c r="B122" s="53" t="s">
        <v>243</v>
      </c>
      <c r="C122" s="53">
        <v>460</v>
      </c>
      <c r="D122" s="53">
        <v>81.400000000000006</v>
      </c>
      <c r="E122" s="104">
        <v>10400</v>
      </c>
      <c r="F122" s="104">
        <v>457</v>
      </c>
      <c r="G122" s="95">
        <v>11.7</v>
      </c>
      <c r="H122" s="104">
        <v>152</v>
      </c>
      <c r="I122" s="102">
        <v>17.600000000000001</v>
      </c>
      <c r="J122" s="104">
        <v>383</v>
      </c>
      <c r="K122" s="104">
        <v>37</v>
      </c>
      <c r="L122" s="104">
        <v>0</v>
      </c>
      <c r="M122" s="102">
        <v>335</v>
      </c>
      <c r="N122" s="95">
        <v>1470</v>
      </c>
      <c r="O122" s="95">
        <v>179</v>
      </c>
      <c r="P122" s="95">
        <v>1720</v>
      </c>
      <c r="Q122" s="108">
        <v>8.77</v>
      </c>
      <c r="R122" s="102">
        <v>115</v>
      </c>
      <c r="S122" s="102">
        <v>29</v>
      </c>
      <c r="T122" s="102">
        <v>198</v>
      </c>
      <c r="AA122" s="95" t="s">
        <v>23</v>
      </c>
    </row>
    <row r="123" spans="1:27" x14ac:dyDescent="0.2">
      <c r="A123" s="103" t="s">
        <v>263</v>
      </c>
      <c r="B123" s="53" t="s">
        <v>243</v>
      </c>
      <c r="C123" s="53">
        <v>510</v>
      </c>
      <c r="D123" s="53">
        <v>112</v>
      </c>
      <c r="E123" s="104">
        <v>14200</v>
      </c>
      <c r="F123" s="104">
        <v>508</v>
      </c>
      <c r="G123" s="95">
        <v>16.100000000000001</v>
      </c>
      <c r="H123" s="104">
        <v>162</v>
      </c>
      <c r="I123" s="102">
        <v>20.2</v>
      </c>
      <c r="J123" s="104">
        <v>428</v>
      </c>
      <c r="K123" s="104">
        <v>40</v>
      </c>
      <c r="L123" s="104">
        <v>0</v>
      </c>
      <c r="M123" s="102">
        <v>532</v>
      </c>
      <c r="N123" s="95">
        <v>2090</v>
      </c>
      <c r="O123" s="95">
        <v>194</v>
      </c>
      <c r="P123" s="95">
        <v>2500</v>
      </c>
      <c r="Q123" s="108">
        <v>12.5</v>
      </c>
      <c r="R123" s="102">
        <v>155</v>
      </c>
      <c r="S123" s="102">
        <v>29.7</v>
      </c>
      <c r="T123" s="102">
        <v>273</v>
      </c>
      <c r="AA123" s="95" t="s">
        <v>23</v>
      </c>
    </row>
    <row r="124" spans="1:27" x14ac:dyDescent="0.2">
      <c r="A124" s="103" t="s">
        <v>264</v>
      </c>
      <c r="B124" s="53" t="s">
        <v>243</v>
      </c>
      <c r="C124" s="53">
        <v>510</v>
      </c>
      <c r="D124" s="53">
        <v>128</v>
      </c>
      <c r="E124" s="104">
        <v>16400</v>
      </c>
      <c r="F124" s="104">
        <v>516</v>
      </c>
      <c r="G124" s="95">
        <v>16.8</v>
      </c>
      <c r="H124" s="104">
        <v>179</v>
      </c>
      <c r="I124" s="102">
        <v>23.4</v>
      </c>
      <c r="J124" s="104">
        <v>424</v>
      </c>
      <c r="K124" s="104">
        <v>46</v>
      </c>
      <c r="L124" s="104">
        <v>0</v>
      </c>
      <c r="M124" s="102">
        <v>660</v>
      </c>
      <c r="N124" s="95">
        <v>2560</v>
      </c>
      <c r="O124" s="95">
        <v>201</v>
      </c>
      <c r="P124" s="95">
        <v>3020</v>
      </c>
      <c r="Q124" s="108">
        <v>19.600000000000001</v>
      </c>
      <c r="R124" s="102">
        <v>219</v>
      </c>
      <c r="S124" s="102">
        <v>34.6</v>
      </c>
      <c r="T124" s="102">
        <v>377</v>
      </c>
      <c r="AA124" s="95" t="s">
        <v>23</v>
      </c>
    </row>
    <row r="125" spans="1:27" x14ac:dyDescent="0.2">
      <c r="A125" s="103" t="s">
        <v>265</v>
      </c>
      <c r="B125" s="53" t="s">
        <v>243</v>
      </c>
      <c r="C125" s="53">
        <v>510</v>
      </c>
      <c r="D125" s="53">
        <v>143</v>
      </c>
      <c r="E125" s="104">
        <v>18300</v>
      </c>
      <c r="F125" s="104">
        <v>516</v>
      </c>
      <c r="G125" s="95">
        <v>20.3</v>
      </c>
      <c r="H125" s="104">
        <v>183</v>
      </c>
      <c r="I125" s="102">
        <v>23.4</v>
      </c>
      <c r="J125" s="104">
        <v>424</v>
      </c>
      <c r="K125" s="104">
        <v>46</v>
      </c>
      <c r="L125" s="104">
        <v>0</v>
      </c>
      <c r="M125" s="102">
        <v>702</v>
      </c>
      <c r="N125" s="95">
        <v>2720</v>
      </c>
      <c r="O125" s="95">
        <v>196</v>
      </c>
      <c r="P125" s="95">
        <v>3260</v>
      </c>
      <c r="Q125" s="108">
        <v>21.1</v>
      </c>
      <c r="R125" s="102">
        <v>231</v>
      </c>
      <c r="S125" s="102">
        <v>34</v>
      </c>
      <c r="T125" s="102">
        <v>409</v>
      </c>
      <c r="AA125" s="95" t="s">
        <v>23</v>
      </c>
    </row>
    <row r="126" spans="1:27" x14ac:dyDescent="0.2">
      <c r="A126" s="103" t="s">
        <v>266</v>
      </c>
      <c r="B126" s="53" t="s">
        <v>243</v>
      </c>
      <c r="C126" s="53">
        <v>510</v>
      </c>
      <c r="D126" s="53">
        <v>98.2</v>
      </c>
      <c r="E126" s="104">
        <v>12500</v>
      </c>
      <c r="F126" s="104">
        <v>508</v>
      </c>
      <c r="G126" s="95">
        <v>12.8</v>
      </c>
      <c r="H126" s="104">
        <v>159</v>
      </c>
      <c r="I126" s="102">
        <v>20.2</v>
      </c>
      <c r="J126" s="104">
        <v>428</v>
      </c>
      <c r="K126" s="104">
        <v>40</v>
      </c>
      <c r="L126" s="104">
        <v>0</v>
      </c>
      <c r="M126" s="102">
        <v>497</v>
      </c>
      <c r="N126" s="95">
        <v>1960</v>
      </c>
      <c r="O126" s="95">
        <v>199</v>
      </c>
      <c r="P126" s="95">
        <v>2290</v>
      </c>
      <c r="Q126" s="108">
        <v>11.7</v>
      </c>
      <c r="R126" s="102">
        <v>148</v>
      </c>
      <c r="S126" s="102">
        <v>30.6</v>
      </c>
      <c r="T126" s="102">
        <v>252</v>
      </c>
      <c r="AA126" s="95" t="s">
        <v>23</v>
      </c>
    </row>
    <row r="127" spans="1:27" x14ac:dyDescent="0.2">
      <c r="A127" s="103" t="s">
        <v>267</v>
      </c>
      <c r="B127" s="53" t="s">
        <v>243</v>
      </c>
      <c r="C127" s="53">
        <v>610</v>
      </c>
      <c r="D127" s="53">
        <v>119</v>
      </c>
      <c r="E127" s="104">
        <v>15200</v>
      </c>
      <c r="F127" s="104">
        <v>610</v>
      </c>
      <c r="G127" s="95">
        <v>12.7</v>
      </c>
      <c r="H127" s="104">
        <v>178</v>
      </c>
      <c r="I127" s="102">
        <v>22.1</v>
      </c>
      <c r="J127" s="104">
        <v>524</v>
      </c>
      <c r="K127" s="104">
        <v>43</v>
      </c>
      <c r="L127" s="104">
        <v>0</v>
      </c>
      <c r="M127" s="102">
        <v>879</v>
      </c>
      <c r="N127" s="95">
        <v>2880</v>
      </c>
      <c r="O127" s="95">
        <v>240</v>
      </c>
      <c r="P127" s="95">
        <v>3360</v>
      </c>
      <c r="Q127" s="108">
        <v>17.899999999999999</v>
      </c>
      <c r="R127" s="102">
        <v>201</v>
      </c>
      <c r="S127" s="102">
        <v>34.299999999999997</v>
      </c>
      <c r="T127" s="102">
        <v>341</v>
      </c>
      <c r="AA127" s="95" t="s">
        <v>23</v>
      </c>
    </row>
    <row r="128" spans="1:27" x14ac:dyDescent="0.2">
      <c r="A128" s="103" t="s">
        <v>268</v>
      </c>
      <c r="B128" s="53" t="s">
        <v>243</v>
      </c>
      <c r="C128" s="53">
        <v>610</v>
      </c>
      <c r="D128" s="53">
        <v>134</v>
      </c>
      <c r="E128" s="104">
        <v>17100</v>
      </c>
      <c r="F128" s="104">
        <v>610</v>
      </c>
      <c r="G128" s="95">
        <v>15.9</v>
      </c>
      <c r="H128" s="104">
        <v>181</v>
      </c>
      <c r="I128" s="102">
        <v>22.1</v>
      </c>
      <c r="J128" s="104">
        <v>524</v>
      </c>
      <c r="K128" s="104">
        <v>43</v>
      </c>
      <c r="L128" s="104">
        <v>0</v>
      </c>
      <c r="M128" s="102">
        <v>939</v>
      </c>
      <c r="N128" s="95">
        <v>3080</v>
      </c>
      <c r="O128" s="95">
        <v>234</v>
      </c>
      <c r="P128" s="95">
        <v>3650</v>
      </c>
      <c r="Q128" s="108">
        <v>18.899999999999999</v>
      </c>
      <c r="R128" s="102">
        <v>209</v>
      </c>
      <c r="S128" s="102">
        <v>33.200000000000003</v>
      </c>
      <c r="T128" s="102">
        <v>366</v>
      </c>
      <c r="AA128" s="95" t="s">
        <v>23</v>
      </c>
    </row>
    <row r="129" spans="1:34" x14ac:dyDescent="0.2">
      <c r="A129" s="103" t="s">
        <v>269</v>
      </c>
      <c r="B129" s="53" t="s">
        <v>243</v>
      </c>
      <c r="C129" s="53">
        <v>610</v>
      </c>
      <c r="D129" s="53">
        <v>149</v>
      </c>
      <c r="E129" s="104">
        <v>18900</v>
      </c>
      <c r="F129" s="104">
        <v>610</v>
      </c>
      <c r="G129" s="95">
        <v>18.899999999999999</v>
      </c>
      <c r="H129" s="104">
        <v>184</v>
      </c>
      <c r="I129" s="102">
        <v>22.1</v>
      </c>
      <c r="J129" s="104">
        <v>524</v>
      </c>
      <c r="K129" s="104">
        <v>43</v>
      </c>
      <c r="L129" s="104">
        <v>0</v>
      </c>
      <c r="M129" s="102">
        <v>996</v>
      </c>
      <c r="N129" s="95">
        <v>3270</v>
      </c>
      <c r="O129" s="95">
        <v>230</v>
      </c>
      <c r="P129" s="95">
        <v>3930</v>
      </c>
      <c r="Q129" s="102">
        <v>20.100000000000001</v>
      </c>
      <c r="R129" s="102">
        <v>218</v>
      </c>
      <c r="S129" s="102">
        <v>32.6</v>
      </c>
      <c r="T129" s="102">
        <v>392</v>
      </c>
      <c r="AA129" s="95" t="s">
        <v>23</v>
      </c>
    </row>
    <row r="130" spans="1:34" x14ac:dyDescent="0.2">
      <c r="A130" s="103" t="s">
        <v>270</v>
      </c>
      <c r="B130" s="53" t="s">
        <v>243</v>
      </c>
      <c r="C130" s="53">
        <v>610</v>
      </c>
      <c r="D130" s="53">
        <v>158</v>
      </c>
      <c r="E130" s="104">
        <v>20100</v>
      </c>
      <c r="F130" s="104">
        <v>622</v>
      </c>
      <c r="G130" s="95">
        <v>15.7</v>
      </c>
      <c r="H130" s="104">
        <v>200</v>
      </c>
      <c r="I130" s="102">
        <v>27.7</v>
      </c>
      <c r="J130" s="104">
        <v>522</v>
      </c>
      <c r="K130" s="104">
        <v>50</v>
      </c>
      <c r="L130" s="104">
        <v>0</v>
      </c>
      <c r="M130" s="102">
        <v>1220</v>
      </c>
      <c r="N130" s="95">
        <v>3940</v>
      </c>
      <c r="O130" s="95">
        <v>246</v>
      </c>
      <c r="P130" s="95">
        <v>4580</v>
      </c>
      <c r="Q130" s="102">
        <v>32.4</v>
      </c>
      <c r="R130" s="102">
        <v>324</v>
      </c>
      <c r="S130" s="102">
        <v>40.1</v>
      </c>
      <c r="T130" s="102">
        <v>544</v>
      </c>
      <c r="AA130" s="95" t="s">
        <v>23</v>
      </c>
    </row>
    <row r="131" spans="1:34" x14ac:dyDescent="0.2">
      <c r="A131" s="103" t="s">
        <v>271</v>
      </c>
      <c r="B131" s="53" t="s">
        <v>243</v>
      </c>
      <c r="C131" s="53">
        <v>610</v>
      </c>
      <c r="D131" s="53">
        <v>180</v>
      </c>
      <c r="E131" s="104">
        <v>22900</v>
      </c>
      <c r="F131" s="104">
        <v>622</v>
      </c>
      <c r="G131" s="95">
        <v>20.3</v>
      </c>
      <c r="H131" s="104">
        <v>204</v>
      </c>
      <c r="I131" s="102">
        <v>27.7</v>
      </c>
      <c r="J131" s="104">
        <v>522</v>
      </c>
      <c r="K131" s="104">
        <v>50</v>
      </c>
      <c r="L131" s="104">
        <v>0</v>
      </c>
      <c r="M131" s="102">
        <v>1310</v>
      </c>
      <c r="N131" s="95">
        <v>4220</v>
      </c>
      <c r="O131" s="95">
        <v>239</v>
      </c>
      <c r="P131" s="95">
        <v>5020</v>
      </c>
      <c r="Q131" s="102">
        <v>34.700000000000003</v>
      </c>
      <c r="R131" s="102">
        <v>340</v>
      </c>
      <c r="S131" s="102">
        <v>38.9</v>
      </c>
      <c r="T131" s="102">
        <v>591</v>
      </c>
      <c r="Z131" s="95">
        <v>8410</v>
      </c>
      <c r="AA131" s="95">
        <v>9800</v>
      </c>
      <c r="AB131" s="52">
        <f>+AA131*0.315</f>
        <v>3087</v>
      </c>
      <c r="AD131">
        <v>3900</v>
      </c>
      <c r="AE131" s="102">
        <v>4080</v>
      </c>
      <c r="AF131" s="103" t="s">
        <v>272</v>
      </c>
      <c r="AG131" s="53" t="s">
        <v>273</v>
      </c>
      <c r="AH131" s="53">
        <v>1000</v>
      </c>
    </row>
    <row r="132" spans="1:34" x14ac:dyDescent="0.2">
      <c r="A132" s="103" t="s">
        <v>274</v>
      </c>
      <c r="B132" s="53" t="s">
        <v>243</v>
      </c>
      <c r="C132" s="53">
        <v>75</v>
      </c>
      <c r="D132" s="53">
        <v>11</v>
      </c>
      <c r="E132" s="104">
        <v>1430</v>
      </c>
      <c r="F132" s="104">
        <v>76</v>
      </c>
      <c r="G132" s="95">
        <v>8.9</v>
      </c>
      <c r="H132" s="104">
        <v>64</v>
      </c>
      <c r="I132" s="102">
        <v>6.6</v>
      </c>
      <c r="J132" s="104">
        <v>44</v>
      </c>
      <c r="K132" s="104">
        <v>16</v>
      </c>
      <c r="L132" s="104">
        <v>0</v>
      </c>
      <c r="M132" s="102">
        <v>1.22</v>
      </c>
      <c r="N132" s="95">
        <v>32</v>
      </c>
      <c r="O132" s="95">
        <v>29.2</v>
      </c>
      <c r="P132" s="95">
        <v>38.700000000000003</v>
      </c>
      <c r="Q132" s="108">
        <v>0.249</v>
      </c>
      <c r="R132" s="102">
        <v>7.77</v>
      </c>
      <c r="S132" s="102">
        <v>13.2</v>
      </c>
      <c r="T132" s="102">
        <v>13.5</v>
      </c>
      <c r="Z132" s="95">
        <v>9820</v>
      </c>
      <c r="AA132" s="95">
        <v>11300</v>
      </c>
      <c r="AB132" s="52">
        <f t="shared" ref="AB132:AB161" si="2">+AA132*0.315</f>
        <v>3559.5</v>
      </c>
      <c r="AD132">
        <v>5500</v>
      </c>
      <c r="AE132" s="102">
        <v>4810</v>
      </c>
      <c r="AF132" s="103" t="s">
        <v>275</v>
      </c>
      <c r="AG132" s="53" t="s">
        <v>273</v>
      </c>
      <c r="AH132" s="53">
        <v>1000</v>
      </c>
    </row>
    <row r="133" spans="1:34" x14ac:dyDescent="0.2">
      <c r="A133" s="103" t="s">
        <v>276</v>
      </c>
      <c r="B133" s="53" t="s">
        <v>243</v>
      </c>
      <c r="C133" s="53">
        <v>75</v>
      </c>
      <c r="D133" s="53">
        <v>8</v>
      </c>
      <c r="E133" s="104">
        <v>1070</v>
      </c>
      <c r="F133" s="104">
        <v>76</v>
      </c>
      <c r="G133" s="95">
        <v>4.3</v>
      </c>
      <c r="H133" s="104">
        <v>59</v>
      </c>
      <c r="I133" s="102">
        <v>6.6</v>
      </c>
      <c r="J133" s="104">
        <v>44</v>
      </c>
      <c r="K133" s="104">
        <v>16</v>
      </c>
      <c r="L133" s="104">
        <v>0</v>
      </c>
      <c r="M133" s="102">
        <v>1.04</v>
      </c>
      <c r="N133" s="95">
        <v>27.4</v>
      </c>
      <c r="O133" s="95">
        <v>31.2</v>
      </c>
      <c r="P133" s="95">
        <v>31.9</v>
      </c>
      <c r="Q133" s="108">
        <v>0.19</v>
      </c>
      <c r="R133" s="102">
        <v>6.43</v>
      </c>
      <c r="S133" s="102">
        <v>13.3</v>
      </c>
      <c r="T133" s="102">
        <v>10.6</v>
      </c>
      <c r="Z133" s="95">
        <v>11200</v>
      </c>
      <c r="AA133" s="95">
        <v>12800</v>
      </c>
      <c r="AB133" s="52">
        <f t="shared" si="2"/>
        <v>4032</v>
      </c>
      <c r="AD133">
        <v>5650</v>
      </c>
      <c r="AE133" s="102">
        <v>5540</v>
      </c>
      <c r="AF133" s="103" t="s">
        <v>277</v>
      </c>
      <c r="AG133" s="53" t="s">
        <v>273</v>
      </c>
      <c r="AH133" s="53">
        <v>1000</v>
      </c>
    </row>
    <row r="134" spans="1:34" x14ac:dyDescent="0.2">
      <c r="A134" s="103" t="s">
        <v>272</v>
      </c>
      <c r="B134" s="53" t="s">
        <v>273</v>
      </c>
      <c r="C134" s="53">
        <v>1000</v>
      </c>
      <c r="D134" s="53">
        <v>222</v>
      </c>
      <c r="E134" s="104">
        <v>28300</v>
      </c>
      <c r="F134" s="104">
        <v>970</v>
      </c>
      <c r="G134" s="95">
        <v>16</v>
      </c>
      <c r="H134" s="104">
        <v>300</v>
      </c>
      <c r="I134" s="102">
        <v>21.1</v>
      </c>
      <c r="J134" s="104">
        <v>866</v>
      </c>
      <c r="K134" s="104">
        <v>52</v>
      </c>
      <c r="L134" s="104">
        <v>38</v>
      </c>
      <c r="M134" s="102">
        <v>4080</v>
      </c>
      <c r="N134" s="95">
        <v>8410</v>
      </c>
      <c r="O134" s="95">
        <v>380</v>
      </c>
      <c r="P134" s="95">
        <v>9800</v>
      </c>
      <c r="Q134" s="102">
        <v>95.4</v>
      </c>
      <c r="R134" s="102">
        <v>636</v>
      </c>
      <c r="S134" s="102">
        <v>58.1</v>
      </c>
      <c r="T134" s="102">
        <v>1020</v>
      </c>
      <c r="Z134" s="95">
        <v>11600</v>
      </c>
      <c r="AA134" s="95">
        <v>13200</v>
      </c>
      <c r="AB134" s="52">
        <f t="shared" si="2"/>
        <v>4158</v>
      </c>
      <c r="AD134">
        <v>5800</v>
      </c>
      <c r="AE134" s="102">
        <v>5630</v>
      </c>
      <c r="AF134" s="103" t="s">
        <v>278</v>
      </c>
      <c r="AG134" s="53" t="s">
        <v>273</v>
      </c>
      <c r="AH134" s="53">
        <v>1000</v>
      </c>
    </row>
    <row r="135" spans="1:34" x14ac:dyDescent="0.2">
      <c r="A135" s="103" t="s">
        <v>275</v>
      </c>
      <c r="B135" s="53" t="s">
        <v>273</v>
      </c>
      <c r="C135" s="53">
        <v>1000</v>
      </c>
      <c r="D135" s="53">
        <v>249</v>
      </c>
      <c r="E135" s="104">
        <v>31700</v>
      </c>
      <c r="F135" s="104">
        <v>980</v>
      </c>
      <c r="G135" s="95">
        <v>16.5</v>
      </c>
      <c r="H135" s="104">
        <v>300</v>
      </c>
      <c r="I135" s="102">
        <v>26</v>
      </c>
      <c r="J135" s="104">
        <v>866</v>
      </c>
      <c r="K135" s="104">
        <v>57</v>
      </c>
      <c r="L135" s="104">
        <v>38</v>
      </c>
      <c r="M135" s="102">
        <v>4810</v>
      </c>
      <c r="N135" s="95">
        <v>9820</v>
      </c>
      <c r="O135" s="95">
        <v>390</v>
      </c>
      <c r="P135" s="95">
        <v>11300</v>
      </c>
      <c r="Q135" s="102">
        <v>118</v>
      </c>
      <c r="R135" s="102">
        <v>783</v>
      </c>
      <c r="S135" s="102">
        <v>61</v>
      </c>
      <c r="T135" s="102">
        <v>1240</v>
      </c>
      <c r="Z135" s="95">
        <v>12600</v>
      </c>
      <c r="AA135" s="95">
        <v>14300</v>
      </c>
      <c r="AB135" s="52">
        <f t="shared" si="2"/>
        <v>4504.5</v>
      </c>
      <c r="AD135">
        <v>6300</v>
      </c>
      <c r="AE135" s="102">
        <v>6200</v>
      </c>
      <c r="AF135" s="103" t="s">
        <v>279</v>
      </c>
      <c r="AG135" s="53" t="s">
        <v>273</v>
      </c>
      <c r="AH135" s="53">
        <v>1000</v>
      </c>
    </row>
    <row r="136" spans="1:34" x14ac:dyDescent="0.2">
      <c r="A136" s="103" t="s">
        <v>277</v>
      </c>
      <c r="B136" s="53" t="s">
        <v>273</v>
      </c>
      <c r="C136" s="53">
        <v>1000</v>
      </c>
      <c r="D136" s="53">
        <v>272</v>
      </c>
      <c r="E136" s="104">
        <v>34700</v>
      </c>
      <c r="F136" s="104">
        <v>990</v>
      </c>
      <c r="G136" s="95">
        <v>16.5</v>
      </c>
      <c r="H136" s="104">
        <v>300</v>
      </c>
      <c r="I136" s="102">
        <v>31</v>
      </c>
      <c r="J136" s="104">
        <v>866</v>
      </c>
      <c r="K136" s="104">
        <v>62</v>
      </c>
      <c r="L136" s="104">
        <v>38</v>
      </c>
      <c r="M136" s="102">
        <v>5540</v>
      </c>
      <c r="N136" s="95">
        <v>11200</v>
      </c>
      <c r="O136" s="95">
        <v>400</v>
      </c>
      <c r="P136" s="95">
        <v>12800</v>
      </c>
      <c r="Q136" s="102">
        <v>140</v>
      </c>
      <c r="R136" s="102">
        <v>933</v>
      </c>
      <c r="S136" s="102">
        <v>63.5</v>
      </c>
      <c r="T136" s="102">
        <v>1470</v>
      </c>
      <c r="Z136" s="95">
        <v>14100</v>
      </c>
      <c r="AA136" s="95">
        <v>15800</v>
      </c>
      <c r="AB136" s="52">
        <f t="shared" si="2"/>
        <v>4977</v>
      </c>
      <c r="AD136">
        <v>6800</v>
      </c>
      <c r="AE136" s="102">
        <v>6960</v>
      </c>
      <c r="AF136" s="103" t="s">
        <v>280</v>
      </c>
      <c r="AG136" s="53" t="s">
        <v>273</v>
      </c>
      <c r="AH136" s="53">
        <v>1000</v>
      </c>
    </row>
    <row r="137" spans="1:34" x14ac:dyDescent="0.2">
      <c r="A137" s="103" t="s">
        <v>278</v>
      </c>
      <c r="B137" s="53" t="s">
        <v>273</v>
      </c>
      <c r="C137" s="53">
        <v>1000</v>
      </c>
      <c r="D137" s="53">
        <v>286</v>
      </c>
      <c r="E137" s="104">
        <v>36500</v>
      </c>
      <c r="F137" s="104">
        <v>970</v>
      </c>
      <c r="G137" s="95">
        <v>18</v>
      </c>
      <c r="H137" s="104">
        <v>450</v>
      </c>
      <c r="I137" s="102">
        <v>21.1</v>
      </c>
      <c r="J137" s="104">
        <v>866</v>
      </c>
      <c r="K137" s="104">
        <v>52</v>
      </c>
      <c r="L137" s="104">
        <v>39</v>
      </c>
      <c r="M137" s="102">
        <v>5630</v>
      </c>
      <c r="N137" s="95">
        <v>11600</v>
      </c>
      <c r="O137" s="95">
        <v>393</v>
      </c>
      <c r="P137" s="95">
        <v>13200</v>
      </c>
      <c r="Q137" s="102">
        <v>321</v>
      </c>
      <c r="R137" s="102">
        <v>1430</v>
      </c>
      <c r="S137" s="102">
        <v>93.8</v>
      </c>
      <c r="T137" s="102">
        <v>2220</v>
      </c>
      <c r="Z137" s="95">
        <v>14100</v>
      </c>
      <c r="AA137" s="95">
        <v>15900</v>
      </c>
      <c r="AB137" s="52">
        <f t="shared" si="2"/>
        <v>5008.5</v>
      </c>
      <c r="AD137">
        <v>7400</v>
      </c>
      <c r="AE137" s="102">
        <v>6920</v>
      </c>
      <c r="AF137" s="103" t="s">
        <v>281</v>
      </c>
      <c r="AG137" s="53" t="s">
        <v>273</v>
      </c>
      <c r="AH137" s="53">
        <v>1000</v>
      </c>
    </row>
    <row r="138" spans="1:34" x14ac:dyDescent="0.2">
      <c r="A138" s="103" t="s">
        <v>279</v>
      </c>
      <c r="B138" s="53" t="s">
        <v>273</v>
      </c>
      <c r="C138" s="53">
        <v>1000</v>
      </c>
      <c r="D138" s="53">
        <v>296</v>
      </c>
      <c r="E138" s="104">
        <v>37800</v>
      </c>
      <c r="F138" s="104">
        <v>982</v>
      </c>
      <c r="G138" s="95">
        <v>16.5</v>
      </c>
      <c r="H138" s="104">
        <v>400</v>
      </c>
      <c r="I138" s="102">
        <v>27.1</v>
      </c>
      <c r="J138" s="104">
        <v>866</v>
      </c>
      <c r="K138" s="104">
        <v>58</v>
      </c>
      <c r="L138" s="104">
        <v>38</v>
      </c>
      <c r="M138" s="102">
        <v>6200</v>
      </c>
      <c r="N138" s="95">
        <v>12600</v>
      </c>
      <c r="O138" s="95">
        <v>405</v>
      </c>
      <c r="P138" s="95">
        <v>14300</v>
      </c>
      <c r="Q138" s="102">
        <v>290</v>
      </c>
      <c r="R138" s="102">
        <v>1450</v>
      </c>
      <c r="S138" s="102">
        <v>87.6</v>
      </c>
      <c r="T138" s="102">
        <v>2240</v>
      </c>
      <c r="Z138" s="95">
        <v>16100</v>
      </c>
      <c r="AA138" s="95">
        <v>18100</v>
      </c>
      <c r="AB138" s="52">
        <f t="shared" si="2"/>
        <v>5701.5</v>
      </c>
      <c r="AD138">
        <v>7500</v>
      </c>
      <c r="AE138" s="102">
        <v>8000</v>
      </c>
      <c r="AF138" s="103" t="s">
        <v>282</v>
      </c>
      <c r="AG138" s="53" t="s">
        <v>273</v>
      </c>
      <c r="AH138" s="53">
        <v>1000</v>
      </c>
    </row>
    <row r="139" spans="1:34" x14ac:dyDescent="0.2">
      <c r="A139" s="103" t="s">
        <v>280</v>
      </c>
      <c r="B139" s="53" t="s">
        <v>273</v>
      </c>
      <c r="C139" s="53">
        <v>1000</v>
      </c>
      <c r="D139" s="53">
        <v>321</v>
      </c>
      <c r="E139" s="104">
        <v>40900</v>
      </c>
      <c r="F139" s="104">
        <v>990</v>
      </c>
      <c r="G139" s="95">
        <v>16.5</v>
      </c>
      <c r="H139" s="104">
        <v>400</v>
      </c>
      <c r="I139" s="102">
        <v>31</v>
      </c>
      <c r="J139" s="104">
        <v>866</v>
      </c>
      <c r="K139" s="104">
        <v>62</v>
      </c>
      <c r="L139" s="104">
        <v>38</v>
      </c>
      <c r="M139" s="102">
        <v>6960</v>
      </c>
      <c r="N139" s="95">
        <v>14100</v>
      </c>
      <c r="O139" s="95">
        <v>413</v>
      </c>
      <c r="P139" s="95">
        <v>15800</v>
      </c>
      <c r="Q139" s="102">
        <v>331</v>
      </c>
      <c r="R139" s="102">
        <v>1660</v>
      </c>
      <c r="S139" s="102">
        <v>90</v>
      </c>
      <c r="T139" s="102">
        <v>2550</v>
      </c>
      <c r="Z139" s="95">
        <v>16300</v>
      </c>
      <c r="AA139" s="95">
        <v>18400</v>
      </c>
      <c r="AB139" s="52">
        <f t="shared" si="2"/>
        <v>5796</v>
      </c>
      <c r="AD139">
        <v>7700</v>
      </c>
      <c r="AE139" s="102">
        <v>8140</v>
      </c>
      <c r="AF139" s="103" t="s">
        <v>283</v>
      </c>
      <c r="AG139" s="53" t="s">
        <v>273</v>
      </c>
      <c r="AH139" s="53">
        <v>1000</v>
      </c>
    </row>
    <row r="140" spans="1:34" x14ac:dyDescent="0.2">
      <c r="A140" s="103" t="s">
        <v>281</v>
      </c>
      <c r="B140" s="53" t="s">
        <v>273</v>
      </c>
      <c r="C140" s="53">
        <v>1000</v>
      </c>
      <c r="D140" s="53">
        <v>328</v>
      </c>
      <c r="E140" s="104">
        <v>41900</v>
      </c>
      <c r="F140" s="104">
        <v>982</v>
      </c>
      <c r="G140" s="95">
        <v>18</v>
      </c>
      <c r="H140" s="104">
        <v>450</v>
      </c>
      <c r="I140" s="102">
        <v>27.1</v>
      </c>
      <c r="J140" s="104">
        <v>866</v>
      </c>
      <c r="K140" s="104">
        <v>58</v>
      </c>
      <c r="L140" s="104">
        <v>39</v>
      </c>
      <c r="M140" s="102">
        <v>6920</v>
      </c>
      <c r="N140" s="95">
        <v>14100</v>
      </c>
      <c r="O140" s="95">
        <v>406</v>
      </c>
      <c r="P140" s="95">
        <v>15900</v>
      </c>
      <c r="Q140" s="102">
        <v>412</v>
      </c>
      <c r="R140" s="102">
        <v>1830</v>
      </c>
      <c r="S140" s="102">
        <v>99.2</v>
      </c>
      <c r="T140" s="102">
        <v>2830</v>
      </c>
      <c r="Z140" s="95">
        <v>17900</v>
      </c>
      <c r="AA140" s="95">
        <v>20100</v>
      </c>
      <c r="AB140" s="52">
        <f t="shared" si="2"/>
        <v>6331.5</v>
      </c>
      <c r="AD140">
        <v>7950</v>
      </c>
      <c r="AE140" s="102">
        <v>8960</v>
      </c>
      <c r="AF140" s="103" t="s">
        <v>284</v>
      </c>
      <c r="AG140" s="53" t="s">
        <v>273</v>
      </c>
      <c r="AH140" s="53">
        <v>1000</v>
      </c>
    </row>
    <row r="141" spans="1:34" x14ac:dyDescent="0.2">
      <c r="A141" s="103" t="s">
        <v>282</v>
      </c>
      <c r="B141" s="53" t="s">
        <v>273</v>
      </c>
      <c r="C141" s="53">
        <v>1000</v>
      </c>
      <c r="D141" s="53">
        <v>363</v>
      </c>
      <c r="E141" s="104">
        <v>46300</v>
      </c>
      <c r="F141" s="104">
        <v>992</v>
      </c>
      <c r="G141" s="95">
        <v>18</v>
      </c>
      <c r="H141" s="104">
        <v>450</v>
      </c>
      <c r="I141" s="102">
        <v>32</v>
      </c>
      <c r="J141" s="104">
        <v>866</v>
      </c>
      <c r="K141" s="104">
        <v>63</v>
      </c>
      <c r="L141" s="104">
        <v>39</v>
      </c>
      <c r="M141" s="102">
        <v>8000</v>
      </c>
      <c r="N141" s="95">
        <v>16100</v>
      </c>
      <c r="O141" s="95">
        <v>416</v>
      </c>
      <c r="P141" s="95">
        <v>18100</v>
      </c>
      <c r="Q141" s="102">
        <v>487</v>
      </c>
      <c r="R141" s="102">
        <v>2160</v>
      </c>
      <c r="S141" s="102">
        <v>103</v>
      </c>
      <c r="T141" s="102">
        <v>3330</v>
      </c>
      <c r="Z141" s="95">
        <v>18100</v>
      </c>
      <c r="AA141" s="95">
        <v>20500</v>
      </c>
      <c r="AB141" s="52">
        <f t="shared" si="2"/>
        <v>6457.5</v>
      </c>
      <c r="AD141">
        <v>8200</v>
      </c>
      <c r="AE141" s="102">
        <v>9100</v>
      </c>
      <c r="AF141" s="103" t="s">
        <v>285</v>
      </c>
      <c r="AG141" s="53" t="s">
        <v>273</v>
      </c>
      <c r="AH141" s="53">
        <v>1000</v>
      </c>
    </row>
    <row r="142" spans="1:34" x14ac:dyDescent="0.2">
      <c r="A142" s="103" t="s">
        <v>283</v>
      </c>
      <c r="B142" s="53" t="s">
        <v>273</v>
      </c>
      <c r="C142" s="53">
        <v>1000</v>
      </c>
      <c r="D142" s="53">
        <v>371</v>
      </c>
      <c r="E142" s="104">
        <v>47300</v>
      </c>
      <c r="F142" s="104">
        <v>1000</v>
      </c>
      <c r="G142" s="95">
        <v>19</v>
      </c>
      <c r="H142" s="104">
        <v>400</v>
      </c>
      <c r="I142" s="102">
        <v>36.1</v>
      </c>
      <c r="J142" s="104">
        <v>866</v>
      </c>
      <c r="K142" s="104">
        <v>67</v>
      </c>
      <c r="L142" s="104">
        <v>40</v>
      </c>
      <c r="M142" s="102">
        <v>8140</v>
      </c>
      <c r="N142" s="95">
        <v>16300</v>
      </c>
      <c r="O142" s="95">
        <v>415</v>
      </c>
      <c r="P142" s="95">
        <v>18400</v>
      </c>
      <c r="Q142" s="102">
        <v>386</v>
      </c>
      <c r="R142" s="102">
        <v>1930</v>
      </c>
      <c r="S142" s="102">
        <v>90.3</v>
      </c>
      <c r="T142" s="102">
        <v>2980</v>
      </c>
      <c r="Z142" s="95">
        <v>19100</v>
      </c>
      <c r="AA142" s="95">
        <v>21800</v>
      </c>
      <c r="AB142" s="52">
        <f t="shared" si="2"/>
        <v>6867</v>
      </c>
      <c r="AD142">
        <v>8450</v>
      </c>
      <c r="AE142" s="102">
        <v>9670</v>
      </c>
      <c r="AF142" s="103" t="s">
        <v>286</v>
      </c>
      <c r="AG142" s="53" t="s">
        <v>273</v>
      </c>
      <c r="AH142" s="53">
        <v>1000</v>
      </c>
    </row>
    <row r="143" spans="1:34" x14ac:dyDescent="0.2">
      <c r="A143" s="103" t="s">
        <v>284</v>
      </c>
      <c r="B143" s="53" t="s">
        <v>273</v>
      </c>
      <c r="C143" s="53">
        <v>1000</v>
      </c>
      <c r="D143" s="53">
        <v>399</v>
      </c>
      <c r="E143" s="104">
        <v>50800</v>
      </c>
      <c r="F143" s="104">
        <v>1000</v>
      </c>
      <c r="G143" s="95">
        <v>19</v>
      </c>
      <c r="H143" s="104">
        <v>451</v>
      </c>
      <c r="I143" s="102">
        <v>35.9</v>
      </c>
      <c r="J143" s="104">
        <v>866</v>
      </c>
      <c r="K143" s="104">
        <v>67</v>
      </c>
      <c r="L143" s="104">
        <v>40</v>
      </c>
      <c r="M143" s="102">
        <v>8960</v>
      </c>
      <c r="N143" s="95">
        <v>17900</v>
      </c>
      <c r="O143" s="95">
        <v>420</v>
      </c>
      <c r="P143" s="95">
        <v>20100</v>
      </c>
      <c r="Q143" s="102">
        <v>550</v>
      </c>
      <c r="R143" s="102">
        <v>2440</v>
      </c>
      <c r="S143" s="102">
        <v>104</v>
      </c>
      <c r="T143" s="102">
        <v>3750</v>
      </c>
      <c r="Z143" s="95">
        <v>20000</v>
      </c>
      <c r="AA143" s="95">
        <v>22400</v>
      </c>
      <c r="AB143" s="52">
        <f t="shared" si="2"/>
        <v>7056</v>
      </c>
      <c r="AD143">
        <v>8750</v>
      </c>
      <c r="AE143" s="102">
        <v>10100</v>
      </c>
      <c r="AF143" s="103" t="s">
        <v>287</v>
      </c>
      <c r="AG143" s="53" t="s">
        <v>273</v>
      </c>
      <c r="AH143" s="53">
        <v>1000</v>
      </c>
    </row>
    <row r="144" spans="1:34" x14ac:dyDescent="0.2">
      <c r="A144" s="103" t="s">
        <v>285</v>
      </c>
      <c r="B144" s="53" t="s">
        <v>273</v>
      </c>
      <c r="C144" s="53">
        <v>1000</v>
      </c>
      <c r="D144" s="53">
        <v>412</v>
      </c>
      <c r="E144" s="104">
        <v>52500</v>
      </c>
      <c r="F144" s="104">
        <v>1008</v>
      </c>
      <c r="G144" s="95">
        <v>21.1</v>
      </c>
      <c r="H144" s="104">
        <v>402</v>
      </c>
      <c r="I144" s="102">
        <v>40</v>
      </c>
      <c r="J144" s="104">
        <v>866</v>
      </c>
      <c r="K144" s="104">
        <v>71</v>
      </c>
      <c r="L144" s="104">
        <v>41</v>
      </c>
      <c r="M144" s="102">
        <v>9100</v>
      </c>
      <c r="N144" s="95">
        <v>18100</v>
      </c>
      <c r="O144" s="95">
        <v>416</v>
      </c>
      <c r="P144" s="95">
        <v>20500</v>
      </c>
      <c r="Q144" s="102">
        <v>434</v>
      </c>
      <c r="R144" s="102">
        <v>2160</v>
      </c>
      <c r="S144" s="102">
        <v>90.9</v>
      </c>
      <c r="T144" s="102">
        <v>3350</v>
      </c>
      <c r="Z144" s="95">
        <v>20900</v>
      </c>
      <c r="AA144" s="95">
        <v>23900</v>
      </c>
      <c r="AB144" s="52">
        <f t="shared" si="2"/>
        <v>7528.5</v>
      </c>
      <c r="AD144">
        <v>9000</v>
      </c>
      <c r="AE144" s="102">
        <v>10700</v>
      </c>
      <c r="AF144" s="103" t="s">
        <v>288</v>
      </c>
      <c r="AG144" s="53" t="s">
        <v>273</v>
      </c>
      <c r="AH144" s="53">
        <v>1000</v>
      </c>
    </row>
    <row r="145" spans="1:34" x14ac:dyDescent="0.2">
      <c r="A145" s="103" t="s">
        <v>286</v>
      </c>
      <c r="B145" s="53" t="s">
        <v>273</v>
      </c>
      <c r="C145" s="53">
        <v>1000</v>
      </c>
      <c r="D145" s="53">
        <v>443</v>
      </c>
      <c r="E145" s="104">
        <v>56400</v>
      </c>
      <c r="F145" s="104">
        <v>1012</v>
      </c>
      <c r="G145" s="95">
        <v>23.6</v>
      </c>
      <c r="H145" s="104">
        <v>402</v>
      </c>
      <c r="I145" s="102">
        <v>41.9</v>
      </c>
      <c r="J145" s="104">
        <v>866</v>
      </c>
      <c r="K145" s="104">
        <v>73</v>
      </c>
      <c r="L145" s="104">
        <v>42</v>
      </c>
      <c r="M145" s="102">
        <v>9670</v>
      </c>
      <c r="N145" s="95">
        <v>19100</v>
      </c>
      <c r="O145" s="95">
        <v>414</v>
      </c>
      <c r="P145" s="95">
        <v>21800</v>
      </c>
      <c r="Q145" s="102">
        <v>455</v>
      </c>
      <c r="R145" s="102">
        <v>2260</v>
      </c>
      <c r="S145" s="102">
        <v>89.8</v>
      </c>
      <c r="T145" s="102">
        <v>3530</v>
      </c>
      <c r="Z145" s="95">
        <v>21900</v>
      </c>
      <c r="AA145" s="95">
        <v>24700</v>
      </c>
      <c r="AB145" s="52">
        <f t="shared" si="2"/>
        <v>7780.5</v>
      </c>
      <c r="AD145">
        <v>9000</v>
      </c>
      <c r="AE145" s="102">
        <v>11100</v>
      </c>
      <c r="AF145" s="103" t="s">
        <v>289</v>
      </c>
      <c r="AG145" s="53" t="s">
        <v>273</v>
      </c>
      <c r="AH145" s="53">
        <v>1000</v>
      </c>
    </row>
    <row r="146" spans="1:34" x14ac:dyDescent="0.2">
      <c r="A146" s="103" t="s">
        <v>287</v>
      </c>
      <c r="B146" s="53" t="s">
        <v>273</v>
      </c>
      <c r="C146" s="53">
        <v>1000</v>
      </c>
      <c r="D146" s="53">
        <v>444</v>
      </c>
      <c r="E146" s="104">
        <v>56600</v>
      </c>
      <c r="F146" s="104">
        <v>1008</v>
      </c>
      <c r="G146" s="95">
        <v>21.1</v>
      </c>
      <c r="H146" s="104">
        <v>453</v>
      </c>
      <c r="I146" s="102">
        <v>40</v>
      </c>
      <c r="J146" s="104">
        <v>866</v>
      </c>
      <c r="K146" s="104">
        <v>71</v>
      </c>
      <c r="L146" s="104">
        <v>41</v>
      </c>
      <c r="M146" s="102">
        <v>10100</v>
      </c>
      <c r="N146" s="95">
        <v>20000</v>
      </c>
      <c r="O146" s="95">
        <v>422</v>
      </c>
      <c r="P146" s="95">
        <v>22400</v>
      </c>
      <c r="Q146" s="102">
        <v>621</v>
      </c>
      <c r="R146" s="102">
        <v>2740</v>
      </c>
      <c r="S146" s="102">
        <v>105</v>
      </c>
      <c r="T146" s="102">
        <v>4220</v>
      </c>
      <c r="Z146" s="95">
        <v>23400</v>
      </c>
      <c r="AA146" s="95">
        <v>26800</v>
      </c>
      <c r="AB146" s="52">
        <f t="shared" si="2"/>
        <v>8442</v>
      </c>
      <c r="AD146">
        <v>9000</v>
      </c>
      <c r="AE146" s="102">
        <v>12000</v>
      </c>
      <c r="AF146" s="103" t="s">
        <v>290</v>
      </c>
      <c r="AG146" s="53" t="s">
        <v>273</v>
      </c>
      <c r="AH146" s="53">
        <v>1000</v>
      </c>
    </row>
    <row r="147" spans="1:34" x14ac:dyDescent="0.2">
      <c r="A147" s="103" t="s">
        <v>288</v>
      </c>
      <c r="B147" s="53" t="s">
        <v>273</v>
      </c>
      <c r="C147" s="53">
        <v>1000</v>
      </c>
      <c r="D147" s="53">
        <v>483</v>
      </c>
      <c r="E147" s="104">
        <v>61500</v>
      </c>
      <c r="F147" s="104">
        <v>1020</v>
      </c>
      <c r="G147" s="95">
        <v>25.4</v>
      </c>
      <c r="H147" s="104">
        <v>404</v>
      </c>
      <c r="I147" s="102">
        <v>46</v>
      </c>
      <c r="J147" s="104">
        <v>866</v>
      </c>
      <c r="K147" s="104">
        <v>77</v>
      </c>
      <c r="L147" s="104">
        <v>43</v>
      </c>
      <c r="M147" s="102">
        <v>10700</v>
      </c>
      <c r="N147" s="95">
        <v>20900</v>
      </c>
      <c r="O147" s="95">
        <v>417</v>
      </c>
      <c r="P147" s="95">
        <v>23900</v>
      </c>
      <c r="Q147" s="102">
        <v>507</v>
      </c>
      <c r="R147" s="102">
        <v>2510</v>
      </c>
      <c r="S147" s="102">
        <v>90.8</v>
      </c>
      <c r="T147" s="102">
        <v>3920</v>
      </c>
      <c r="Z147" s="95">
        <v>25600</v>
      </c>
      <c r="AA147" s="95">
        <v>29500</v>
      </c>
      <c r="AB147" s="52">
        <f t="shared" si="2"/>
        <v>9292.5</v>
      </c>
      <c r="AD147">
        <v>9000</v>
      </c>
      <c r="AE147" s="102">
        <v>13300</v>
      </c>
      <c r="AF147" s="103" t="s">
        <v>291</v>
      </c>
      <c r="AG147" s="53" t="s">
        <v>273</v>
      </c>
      <c r="AH147" s="53">
        <v>1000</v>
      </c>
    </row>
    <row r="148" spans="1:34" x14ac:dyDescent="0.2">
      <c r="A148" s="103" t="s">
        <v>289</v>
      </c>
      <c r="B148" s="53" t="s">
        <v>273</v>
      </c>
      <c r="C148" s="53">
        <v>1000</v>
      </c>
      <c r="D148" s="53">
        <v>488</v>
      </c>
      <c r="E148" s="104">
        <v>62200</v>
      </c>
      <c r="F148" s="104">
        <v>1016</v>
      </c>
      <c r="G148" s="95">
        <v>23.1</v>
      </c>
      <c r="H148" s="104">
        <v>455</v>
      </c>
      <c r="I148" s="102">
        <v>43.9</v>
      </c>
      <c r="J148" s="104">
        <v>866</v>
      </c>
      <c r="K148" s="104">
        <v>75</v>
      </c>
      <c r="L148" s="104">
        <v>42</v>
      </c>
      <c r="M148" s="102">
        <v>11100</v>
      </c>
      <c r="N148" s="95">
        <v>21900</v>
      </c>
      <c r="O148" s="95">
        <v>422</v>
      </c>
      <c r="P148" s="95">
        <v>24700</v>
      </c>
      <c r="Q148" s="102">
        <v>690</v>
      </c>
      <c r="R148" s="102">
        <v>3030</v>
      </c>
      <c r="S148" s="102">
        <v>105</v>
      </c>
      <c r="T148" s="102">
        <v>4680</v>
      </c>
      <c r="Z148" s="95">
        <v>28100</v>
      </c>
      <c r="AA148" s="95">
        <v>32500</v>
      </c>
      <c r="AB148" s="52">
        <f t="shared" si="2"/>
        <v>10237.5</v>
      </c>
      <c r="AD148">
        <v>9000</v>
      </c>
      <c r="AE148" s="102">
        <v>14700</v>
      </c>
      <c r="AF148" s="103" t="s">
        <v>292</v>
      </c>
      <c r="AG148" s="53" t="s">
        <v>273</v>
      </c>
      <c r="AH148" s="53">
        <v>1000</v>
      </c>
    </row>
    <row r="149" spans="1:34" x14ac:dyDescent="0.2">
      <c r="A149" s="103" t="s">
        <v>290</v>
      </c>
      <c r="B149" s="53" t="s">
        <v>273</v>
      </c>
      <c r="C149" s="53">
        <v>1000</v>
      </c>
      <c r="D149" s="53">
        <v>539</v>
      </c>
      <c r="E149" s="104">
        <v>68700</v>
      </c>
      <c r="F149" s="104">
        <v>1030</v>
      </c>
      <c r="G149" s="95">
        <v>28.4</v>
      </c>
      <c r="H149" s="104">
        <v>407</v>
      </c>
      <c r="I149" s="102">
        <v>51.1</v>
      </c>
      <c r="J149" s="104">
        <v>866</v>
      </c>
      <c r="K149" s="104">
        <v>82</v>
      </c>
      <c r="L149" s="104">
        <v>44</v>
      </c>
      <c r="M149" s="102">
        <v>12000</v>
      </c>
      <c r="N149" s="95">
        <v>23400</v>
      </c>
      <c r="O149" s="95">
        <v>418</v>
      </c>
      <c r="P149" s="95">
        <v>26800</v>
      </c>
      <c r="Q149" s="102">
        <v>576</v>
      </c>
      <c r="R149" s="102">
        <v>2830</v>
      </c>
      <c r="S149" s="102">
        <v>91.6</v>
      </c>
      <c r="T149" s="102">
        <v>4440</v>
      </c>
      <c r="Z149" s="95">
        <v>31000</v>
      </c>
      <c r="AA149" s="95">
        <v>36100</v>
      </c>
      <c r="AB149" s="52">
        <f t="shared" si="2"/>
        <v>11371.5</v>
      </c>
      <c r="AD149">
        <v>9000</v>
      </c>
      <c r="AE149" s="102">
        <v>16500</v>
      </c>
      <c r="AF149" s="103" t="s">
        <v>293</v>
      </c>
      <c r="AG149" s="53" t="s">
        <v>273</v>
      </c>
      <c r="AH149" s="53">
        <v>1000</v>
      </c>
    </row>
    <row r="150" spans="1:34" x14ac:dyDescent="0.2">
      <c r="A150" s="103" t="s">
        <v>291</v>
      </c>
      <c r="B150" s="53" t="s">
        <v>273</v>
      </c>
      <c r="C150" s="53">
        <v>1000</v>
      </c>
      <c r="D150" s="53">
        <v>591</v>
      </c>
      <c r="E150" s="104">
        <v>75300</v>
      </c>
      <c r="F150" s="104">
        <v>1040</v>
      </c>
      <c r="G150" s="95">
        <v>31</v>
      </c>
      <c r="H150" s="104">
        <v>409</v>
      </c>
      <c r="I150" s="102">
        <v>55.9</v>
      </c>
      <c r="J150" s="104">
        <v>866</v>
      </c>
      <c r="K150" s="104">
        <v>87</v>
      </c>
      <c r="L150" s="104">
        <v>46</v>
      </c>
      <c r="M150" s="102">
        <v>13300</v>
      </c>
      <c r="N150" s="95">
        <v>25600</v>
      </c>
      <c r="O150" s="95">
        <v>420</v>
      </c>
      <c r="P150" s="95">
        <v>29500</v>
      </c>
      <c r="Q150" s="102">
        <v>640</v>
      </c>
      <c r="R150" s="102">
        <v>3130</v>
      </c>
      <c r="S150" s="102">
        <v>92.2</v>
      </c>
      <c r="T150" s="102">
        <v>4920</v>
      </c>
      <c r="Z150" s="95">
        <v>34300</v>
      </c>
      <c r="AA150" s="95">
        <v>40100</v>
      </c>
      <c r="AB150" s="52">
        <f t="shared" si="2"/>
        <v>12631.5</v>
      </c>
      <c r="AD150">
        <v>9000</v>
      </c>
      <c r="AE150" s="102">
        <v>18400</v>
      </c>
      <c r="AF150" s="103" t="s">
        <v>294</v>
      </c>
      <c r="AG150" s="53" t="s">
        <v>273</v>
      </c>
      <c r="AH150" s="53">
        <v>1000</v>
      </c>
    </row>
    <row r="151" spans="1:34" x14ac:dyDescent="0.2">
      <c r="A151" s="103" t="s">
        <v>292</v>
      </c>
      <c r="B151" s="53" t="s">
        <v>273</v>
      </c>
      <c r="C151" s="53">
        <v>1000</v>
      </c>
      <c r="D151" s="53">
        <v>649</v>
      </c>
      <c r="E151" s="104">
        <v>82600</v>
      </c>
      <c r="F151" s="104">
        <v>1050</v>
      </c>
      <c r="G151" s="95">
        <v>34</v>
      </c>
      <c r="H151" s="104">
        <v>412</v>
      </c>
      <c r="I151" s="102">
        <v>61</v>
      </c>
      <c r="J151" s="104">
        <v>866</v>
      </c>
      <c r="K151" s="104">
        <v>92</v>
      </c>
      <c r="L151" s="104">
        <v>47</v>
      </c>
      <c r="M151" s="102">
        <v>14700</v>
      </c>
      <c r="N151" s="95">
        <v>28100</v>
      </c>
      <c r="O151" s="95">
        <v>422</v>
      </c>
      <c r="P151" s="95">
        <v>32500</v>
      </c>
      <c r="Q151" s="102">
        <v>714</v>
      </c>
      <c r="R151" s="102">
        <v>3470</v>
      </c>
      <c r="S151" s="102">
        <v>93</v>
      </c>
      <c r="T151" s="102">
        <v>5460</v>
      </c>
      <c r="Z151" s="95">
        <v>38400</v>
      </c>
      <c r="AA151" s="95">
        <v>45300</v>
      </c>
      <c r="AB151" s="52">
        <f t="shared" si="2"/>
        <v>14269.5</v>
      </c>
      <c r="AD151">
        <v>9000</v>
      </c>
      <c r="AE151" s="102">
        <v>21000</v>
      </c>
      <c r="AF151" s="103" t="s">
        <v>295</v>
      </c>
      <c r="AG151" s="53" t="s">
        <v>273</v>
      </c>
      <c r="AH151" s="53">
        <v>1000</v>
      </c>
    </row>
    <row r="152" spans="1:34" x14ac:dyDescent="0.2">
      <c r="A152" s="103" t="s">
        <v>293</v>
      </c>
      <c r="B152" s="53" t="s">
        <v>273</v>
      </c>
      <c r="C152" s="53">
        <v>1000</v>
      </c>
      <c r="D152" s="53">
        <v>714</v>
      </c>
      <c r="E152" s="104">
        <v>91000</v>
      </c>
      <c r="F152" s="104">
        <v>1062</v>
      </c>
      <c r="G152" s="95">
        <v>37.1</v>
      </c>
      <c r="H152" s="104">
        <v>416</v>
      </c>
      <c r="I152" s="102">
        <v>67.099999999999994</v>
      </c>
      <c r="J152" s="104">
        <v>866</v>
      </c>
      <c r="K152" s="104">
        <v>98</v>
      </c>
      <c r="L152" s="104">
        <v>49</v>
      </c>
      <c r="M152" s="102">
        <v>16500</v>
      </c>
      <c r="N152" s="95">
        <v>31000</v>
      </c>
      <c r="O152" s="95">
        <v>426</v>
      </c>
      <c r="P152" s="95">
        <v>36100</v>
      </c>
      <c r="Q152" s="102">
        <v>810</v>
      </c>
      <c r="R152" s="102">
        <v>3890</v>
      </c>
      <c r="S152" s="102">
        <v>94.3</v>
      </c>
      <c r="T152" s="102">
        <v>6140</v>
      </c>
      <c r="Z152" s="95">
        <v>42400</v>
      </c>
      <c r="AA152" s="95">
        <v>50300</v>
      </c>
      <c r="AB152" s="52">
        <f t="shared" si="2"/>
        <v>15844.5</v>
      </c>
      <c r="AD152">
        <v>9000</v>
      </c>
      <c r="AE152" s="102">
        <v>23500</v>
      </c>
      <c r="AF152" s="103" t="s">
        <v>296</v>
      </c>
      <c r="AG152" s="53" t="s">
        <v>273</v>
      </c>
      <c r="AH152" s="53">
        <v>1000</v>
      </c>
    </row>
    <row r="153" spans="1:34" x14ac:dyDescent="0.2">
      <c r="A153" s="103" t="s">
        <v>294</v>
      </c>
      <c r="B153" s="53" t="s">
        <v>273</v>
      </c>
      <c r="C153" s="53">
        <v>1000</v>
      </c>
      <c r="D153" s="53">
        <v>790</v>
      </c>
      <c r="E153" s="104">
        <v>101000</v>
      </c>
      <c r="F153" s="104">
        <v>1075</v>
      </c>
      <c r="G153" s="95">
        <v>40.9</v>
      </c>
      <c r="H153" s="104">
        <v>419</v>
      </c>
      <c r="I153" s="102">
        <v>73.900000000000006</v>
      </c>
      <c r="J153" s="104">
        <v>865</v>
      </c>
      <c r="K153" s="104">
        <v>105</v>
      </c>
      <c r="L153" s="104">
        <v>51</v>
      </c>
      <c r="M153" s="102">
        <v>18400</v>
      </c>
      <c r="N153" s="95">
        <v>34300</v>
      </c>
      <c r="O153" s="95">
        <v>427</v>
      </c>
      <c r="P153" s="95">
        <v>40100</v>
      </c>
      <c r="Q153" s="102">
        <v>912</v>
      </c>
      <c r="R153" s="102">
        <v>4350</v>
      </c>
      <c r="S153" s="102">
        <v>95</v>
      </c>
      <c r="T153" s="102">
        <v>6900</v>
      </c>
      <c r="Z153" s="95">
        <v>89.9</v>
      </c>
      <c r="AA153" s="95">
        <v>103</v>
      </c>
      <c r="AB153" s="52">
        <f t="shared" si="2"/>
        <v>32.445</v>
      </c>
      <c r="AD153">
        <v>1000</v>
      </c>
      <c r="AE153" s="102">
        <v>4.76</v>
      </c>
      <c r="AF153" s="103" t="s">
        <v>297</v>
      </c>
      <c r="AG153" s="53" t="s">
        <v>273</v>
      </c>
      <c r="AH153" s="53">
        <v>100</v>
      </c>
    </row>
    <row r="154" spans="1:34" x14ac:dyDescent="0.2">
      <c r="A154" s="103" t="s">
        <v>295</v>
      </c>
      <c r="B154" s="53" t="s">
        <v>273</v>
      </c>
      <c r="C154" s="53">
        <v>1000</v>
      </c>
      <c r="D154" s="53">
        <v>883</v>
      </c>
      <c r="E154" s="104">
        <v>113000</v>
      </c>
      <c r="F154" s="104">
        <v>1092</v>
      </c>
      <c r="G154" s="95">
        <v>45.5</v>
      </c>
      <c r="H154" s="104">
        <v>424</v>
      </c>
      <c r="I154" s="102">
        <v>82</v>
      </c>
      <c r="J154" s="104">
        <v>866</v>
      </c>
      <c r="K154" s="104">
        <v>113</v>
      </c>
      <c r="L154" s="104">
        <v>53</v>
      </c>
      <c r="M154" s="102">
        <v>21000</v>
      </c>
      <c r="N154" s="95">
        <v>38400</v>
      </c>
      <c r="O154" s="95">
        <v>431</v>
      </c>
      <c r="P154" s="95">
        <v>45300</v>
      </c>
      <c r="Q154" s="102">
        <v>1050</v>
      </c>
      <c r="R154" s="102">
        <v>4950</v>
      </c>
      <c r="S154" s="102">
        <v>96.4</v>
      </c>
      <c r="T154" s="102">
        <v>7870</v>
      </c>
      <c r="Z154" s="95">
        <v>139</v>
      </c>
      <c r="AA154" s="95">
        <v>156</v>
      </c>
      <c r="AB154" s="52">
        <f t="shared" si="2"/>
        <v>49.14</v>
      </c>
      <c r="AD154">
        <v>1000</v>
      </c>
      <c r="AE154" s="102">
        <v>8.8000000000000007</v>
      </c>
      <c r="AF154" s="103" t="s">
        <v>298</v>
      </c>
      <c r="AG154" s="53" t="s">
        <v>273</v>
      </c>
      <c r="AH154" s="53">
        <v>130</v>
      </c>
    </row>
    <row r="155" spans="1:34" x14ac:dyDescent="0.2">
      <c r="A155" s="103" t="s">
        <v>296</v>
      </c>
      <c r="B155" s="53" t="s">
        <v>273</v>
      </c>
      <c r="C155" s="53">
        <v>1000</v>
      </c>
      <c r="D155" s="53">
        <v>976</v>
      </c>
      <c r="E155" s="104">
        <v>124000</v>
      </c>
      <c r="F155" s="104">
        <v>1108</v>
      </c>
      <c r="G155" s="95">
        <v>50</v>
      </c>
      <c r="H155" s="104">
        <v>428</v>
      </c>
      <c r="I155" s="102">
        <v>89.9</v>
      </c>
      <c r="J155" s="104">
        <v>866</v>
      </c>
      <c r="K155" s="104">
        <v>121</v>
      </c>
      <c r="L155" s="104">
        <v>55</v>
      </c>
      <c r="M155" s="102">
        <v>23500</v>
      </c>
      <c r="N155" s="95">
        <v>42400</v>
      </c>
      <c r="O155" s="95">
        <v>435</v>
      </c>
      <c r="P155" s="95">
        <v>50300</v>
      </c>
      <c r="Q155" s="102">
        <v>1190</v>
      </c>
      <c r="R155" s="102">
        <v>5540</v>
      </c>
      <c r="S155" s="102">
        <v>98</v>
      </c>
      <c r="T155" s="102">
        <v>8840</v>
      </c>
      <c r="Z155" s="95">
        <v>167</v>
      </c>
      <c r="AA155" s="95">
        <v>190</v>
      </c>
      <c r="AB155" s="52">
        <f t="shared" si="2"/>
        <v>59.85</v>
      </c>
      <c r="AD155">
        <v>1000</v>
      </c>
      <c r="AE155" s="102">
        <v>10.9</v>
      </c>
      <c r="AF155" s="103" t="s">
        <v>299</v>
      </c>
      <c r="AG155" s="53" t="s">
        <v>273</v>
      </c>
      <c r="AH155" s="53">
        <v>130</v>
      </c>
    </row>
    <row r="156" spans="1:34" x14ac:dyDescent="0.2">
      <c r="A156" s="103" t="s">
        <v>297</v>
      </c>
      <c r="B156" s="53" t="s">
        <v>273</v>
      </c>
      <c r="C156" s="53">
        <v>100</v>
      </c>
      <c r="D156" s="53">
        <v>19</v>
      </c>
      <c r="E156" s="104">
        <v>2470</v>
      </c>
      <c r="F156" s="104">
        <v>106</v>
      </c>
      <c r="G156" s="95">
        <v>7.1</v>
      </c>
      <c r="H156" s="104">
        <v>103</v>
      </c>
      <c r="I156" s="102">
        <v>8.8000000000000007</v>
      </c>
      <c r="J156" s="104">
        <v>72</v>
      </c>
      <c r="K156" s="104">
        <v>17</v>
      </c>
      <c r="L156" s="104">
        <v>10</v>
      </c>
      <c r="M156" s="102">
        <v>4.76</v>
      </c>
      <c r="N156" s="95">
        <v>89.9</v>
      </c>
      <c r="O156" s="95">
        <v>43.9</v>
      </c>
      <c r="P156" s="95">
        <v>103</v>
      </c>
      <c r="Q156" s="102">
        <v>1.61</v>
      </c>
      <c r="R156" s="102">
        <v>31.2</v>
      </c>
      <c r="S156" s="102">
        <v>25.5</v>
      </c>
      <c r="T156" s="102">
        <v>48</v>
      </c>
      <c r="Z156" s="95">
        <v>91.5</v>
      </c>
      <c r="AA156" s="95">
        <v>103</v>
      </c>
      <c r="AB156" s="52">
        <f t="shared" si="2"/>
        <v>32.445</v>
      </c>
      <c r="AD156">
        <v>1500</v>
      </c>
      <c r="AE156" s="102">
        <v>6.87</v>
      </c>
      <c r="AF156" s="103" t="s">
        <v>300</v>
      </c>
      <c r="AG156" s="53" t="s">
        <v>273</v>
      </c>
      <c r="AH156" s="53">
        <v>150</v>
      </c>
    </row>
    <row r="157" spans="1:34" x14ac:dyDescent="0.2">
      <c r="A157" s="103" t="s">
        <v>298</v>
      </c>
      <c r="B157" s="53" t="s">
        <v>273</v>
      </c>
      <c r="C157" s="53">
        <v>130</v>
      </c>
      <c r="D157" s="53">
        <v>24</v>
      </c>
      <c r="E157" s="104">
        <v>3010</v>
      </c>
      <c r="F157" s="104">
        <v>127</v>
      </c>
      <c r="G157" s="95">
        <v>6.1</v>
      </c>
      <c r="H157" s="104">
        <v>127</v>
      </c>
      <c r="I157" s="102">
        <v>9.1</v>
      </c>
      <c r="J157" s="104">
        <v>93</v>
      </c>
      <c r="K157" s="104">
        <v>17</v>
      </c>
      <c r="L157" s="104">
        <v>9</v>
      </c>
      <c r="M157" s="102">
        <v>8.8000000000000007</v>
      </c>
      <c r="N157" s="95">
        <v>139</v>
      </c>
      <c r="O157" s="95">
        <v>54.1</v>
      </c>
      <c r="P157" s="95">
        <v>156</v>
      </c>
      <c r="Q157" s="102">
        <v>3.11</v>
      </c>
      <c r="R157" s="102">
        <v>49</v>
      </c>
      <c r="S157" s="102">
        <v>32.1</v>
      </c>
      <c r="T157" s="102">
        <v>74.599999999999994</v>
      </c>
      <c r="Z157" s="95">
        <v>120</v>
      </c>
      <c r="AA157" s="95">
        <v>136</v>
      </c>
      <c r="AB157" s="52">
        <f t="shared" si="2"/>
        <v>42.84</v>
      </c>
      <c r="AD157">
        <v>1610</v>
      </c>
      <c r="AE157" s="102">
        <v>9.16</v>
      </c>
      <c r="AF157" s="103" t="s">
        <v>301</v>
      </c>
      <c r="AG157" s="53" t="s">
        <v>273</v>
      </c>
      <c r="AH157" s="53">
        <v>150</v>
      </c>
    </row>
    <row r="158" spans="1:34" x14ac:dyDescent="0.2">
      <c r="A158" s="103" t="s">
        <v>299</v>
      </c>
      <c r="B158" s="53" t="s">
        <v>273</v>
      </c>
      <c r="C158" s="53">
        <v>130</v>
      </c>
      <c r="D158" s="53">
        <v>28</v>
      </c>
      <c r="E158" s="104">
        <v>3580</v>
      </c>
      <c r="F158" s="104">
        <v>131</v>
      </c>
      <c r="G158" s="95">
        <v>6.9</v>
      </c>
      <c r="H158" s="104">
        <v>128</v>
      </c>
      <c r="I158" s="102">
        <v>10.9</v>
      </c>
      <c r="J158" s="104">
        <v>93</v>
      </c>
      <c r="K158" s="104">
        <v>19</v>
      </c>
      <c r="L158" s="104">
        <v>10</v>
      </c>
      <c r="M158" s="102">
        <v>10.9</v>
      </c>
      <c r="N158" s="95">
        <v>167</v>
      </c>
      <c r="O158" s="95">
        <v>55.2</v>
      </c>
      <c r="P158" s="95">
        <v>190</v>
      </c>
      <c r="Q158" s="102">
        <v>3.81</v>
      </c>
      <c r="R158" s="102">
        <v>59.6</v>
      </c>
      <c r="S158" s="102">
        <v>32.6</v>
      </c>
      <c r="T158" s="102">
        <v>90.8</v>
      </c>
      <c r="Z158" s="95">
        <v>159</v>
      </c>
      <c r="AA158" s="95">
        <v>176</v>
      </c>
      <c r="AB158" s="88">
        <f>+Z158*0.315</f>
        <v>50.085000000000001</v>
      </c>
      <c r="AD158">
        <v>2450</v>
      </c>
      <c r="AE158" s="102">
        <v>12.1</v>
      </c>
      <c r="AF158" s="103" t="s">
        <v>302</v>
      </c>
      <c r="AG158" s="53" t="s">
        <v>273</v>
      </c>
      <c r="AH158" s="53">
        <v>150</v>
      </c>
    </row>
    <row r="159" spans="1:34" x14ac:dyDescent="0.2">
      <c r="A159" s="103" t="s">
        <v>300</v>
      </c>
      <c r="B159" s="53" t="s">
        <v>273</v>
      </c>
      <c r="C159" s="53">
        <v>150</v>
      </c>
      <c r="D159" s="53">
        <v>14</v>
      </c>
      <c r="E159" s="104">
        <v>1730</v>
      </c>
      <c r="F159" s="104">
        <v>150</v>
      </c>
      <c r="G159" s="95">
        <v>4.3</v>
      </c>
      <c r="H159" s="104">
        <v>100</v>
      </c>
      <c r="I159" s="102">
        <v>5.5</v>
      </c>
      <c r="J159" s="104">
        <v>122</v>
      </c>
      <c r="K159" s="104">
        <v>14</v>
      </c>
      <c r="L159" s="104">
        <v>8</v>
      </c>
      <c r="M159" s="102">
        <v>6.87</v>
      </c>
      <c r="N159" s="95">
        <v>91.5</v>
      </c>
      <c r="O159" s="95">
        <v>63</v>
      </c>
      <c r="P159" s="95">
        <v>103</v>
      </c>
      <c r="Q159" s="102">
        <v>0.91800000000000004</v>
      </c>
      <c r="R159" s="102">
        <v>18.399999999999999</v>
      </c>
      <c r="S159" s="102">
        <v>23</v>
      </c>
      <c r="T159" s="102">
        <v>28.3</v>
      </c>
      <c r="Z159" s="95">
        <v>168</v>
      </c>
      <c r="AA159" s="95">
        <v>192</v>
      </c>
      <c r="AB159" s="52">
        <f t="shared" si="2"/>
        <v>60.480000000000004</v>
      </c>
      <c r="AD159">
        <v>1780</v>
      </c>
      <c r="AE159" s="102">
        <v>13.4</v>
      </c>
      <c r="AF159" s="103" t="s">
        <v>303</v>
      </c>
      <c r="AG159" s="53" t="s">
        <v>273</v>
      </c>
      <c r="AH159" s="53">
        <v>150</v>
      </c>
    </row>
    <row r="160" spans="1:34" x14ac:dyDescent="0.2">
      <c r="A160" s="103" t="s">
        <v>301</v>
      </c>
      <c r="B160" s="53" t="s">
        <v>273</v>
      </c>
      <c r="C160" s="53">
        <v>150</v>
      </c>
      <c r="D160" s="53">
        <v>18</v>
      </c>
      <c r="E160" s="104">
        <v>2290</v>
      </c>
      <c r="F160" s="104">
        <v>153</v>
      </c>
      <c r="G160" s="95">
        <v>5.8</v>
      </c>
      <c r="H160" s="104">
        <v>102</v>
      </c>
      <c r="I160" s="102">
        <v>7.1</v>
      </c>
      <c r="J160" s="104">
        <v>123</v>
      </c>
      <c r="K160" s="104">
        <v>15</v>
      </c>
      <c r="L160" s="104">
        <v>9</v>
      </c>
      <c r="M160" s="102">
        <v>9.16</v>
      </c>
      <c r="N160" s="95">
        <v>120</v>
      </c>
      <c r="O160" s="95">
        <v>63.2</v>
      </c>
      <c r="P160" s="95">
        <v>136</v>
      </c>
      <c r="Q160" s="102">
        <v>1.26</v>
      </c>
      <c r="R160" s="102">
        <v>24.7</v>
      </c>
      <c r="S160" s="102">
        <v>23.5</v>
      </c>
      <c r="T160" s="102">
        <v>38.200000000000003</v>
      </c>
      <c r="Z160" s="95">
        <v>219</v>
      </c>
      <c r="AA160" s="95">
        <v>244</v>
      </c>
      <c r="AB160" s="52">
        <f t="shared" si="2"/>
        <v>76.86</v>
      </c>
      <c r="AD160">
        <v>2420</v>
      </c>
      <c r="AE160" s="102">
        <v>17.2</v>
      </c>
      <c r="AF160" s="103" t="s">
        <v>304</v>
      </c>
      <c r="AG160" s="53" t="s">
        <v>273</v>
      </c>
      <c r="AH160" s="53">
        <v>150</v>
      </c>
    </row>
    <row r="161" spans="1:35" x14ac:dyDescent="0.2">
      <c r="A161" s="103" t="s">
        <v>302</v>
      </c>
      <c r="B161" s="53" t="s">
        <v>273</v>
      </c>
      <c r="C161" s="53">
        <v>150</v>
      </c>
      <c r="D161" s="53">
        <v>22</v>
      </c>
      <c r="E161" s="104">
        <v>2850</v>
      </c>
      <c r="F161" s="104">
        <v>152</v>
      </c>
      <c r="G161" s="95">
        <v>5.8</v>
      </c>
      <c r="H161" s="104">
        <v>152</v>
      </c>
      <c r="I161" s="102">
        <v>6.6</v>
      </c>
      <c r="J161" s="104">
        <v>122</v>
      </c>
      <c r="K161" s="104">
        <v>15</v>
      </c>
      <c r="L161" s="104">
        <v>9</v>
      </c>
      <c r="M161" s="102">
        <v>12.1</v>
      </c>
      <c r="N161" s="95">
        <v>159</v>
      </c>
      <c r="O161" s="95">
        <v>65.2</v>
      </c>
      <c r="P161" s="95">
        <v>176</v>
      </c>
      <c r="Q161" s="102">
        <v>3.87</v>
      </c>
      <c r="R161" s="102">
        <v>50.9</v>
      </c>
      <c r="S161" s="102">
        <v>36.799999999999997</v>
      </c>
      <c r="T161" s="102">
        <v>77.599999999999994</v>
      </c>
      <c r="Z161" s="95">
        <v>274</v>
      </c>
      <c r="AA161" s="95">
        <v>310</v>
      </c>
      <c r="AB161" s="52">
        <f t="shared" si="2"/>
        <v>97.65</v>
      </c>
      <c r="AD161">
        <v>2610</v>
      </c>
      <c r="AE161" s="102">
        <v>22.2</v>
      </c>
      <c r="AF161" s="103" t="s">
        <v>305</v>
      </c>
      <c r="AG161" s="53" t="s">
        <v>273</v>
      </c>
      <c r="AH161" s="53">
        <v>150</v>
      </c>
    </row>
    <row r="162" spans="1:35" x14ac:dyDescent="0.2">
      <c r="A162" s="103" t="s">
        <v>303</v>
      </c>
      <c r="B162" s="53" t="s">
        <v>273</v>
      </c>
      <c r="C162" s="53">
        <v>150</v>
      </c>
      <c r="D162" s="53">
        <v>24</v>
      </c>
      <c r="E162" s="104">
        <v>3060</v>
      </c>
      <c r="F162" s="104">
        <v>160</v>
      </c>
      <c r="G162" s="95">
        <v>6.6</v>
      </c>
      <c r="H162" s="104">
        <v>102</v>
      </c>
      <c r="I162" s="102">
        <v>10.3</v>
      </c>
      <c r="J162" s="104">
        <v>124</v>
      </c>
      <c r="K162" s="104">
        <v>18</v>
      </c>
      <c r="L162" s="104">
        <v>10</v>
      </c>
      <c r="M162" s="102">
        <v>13.4</v>
      </c>
      <c r="N162" s="95">
        <v>168</v>
      </c>
      <c r="O162" s="95">
        <v>66.2</v>
      </c>
      <c r="P162" s="95">
        <v>192</v>
      </c>
      <c r="Q162" s="102">
        <v>1.83</v>
      </c>
      <c r="R162" s="102">
        <v>35.799999999999997</v>
      </c>
      <c r="S162" s="102">
        <v>24.5</v>
      </c>
      <c r="T162" s="102">
        <v>55.3</v>
      </c>
      <c r="Z162" s="95">
        <v>989</v>
      </c>
      <c r="AA162" s="95">
        <v>1150</v>
      </c>
      <c r="AB162" s="88">
        <f>+AA162*0.315</f>
        <v>362.25</v>
      </c>
      <c r="AD162">
        <v>4380</v>
      </c>
      <c r="AE162" s="102">
        <v>113</v>
      </c>
      <c r="AF162" s="103" t="s">
        <v>306</v>
      </c>
      <c r="AG162" s="53" t="s">
        <v>273</v>
      </c>
      <c r="AH162" s="53">
        <v>200</v>
      </c>
    </row>
    <row r="163" spans="1:35" x14ac:dyDescent="0.2">
      <c r="A163" s="103" t="s">
        <v>304</v>
      </c>
      <c r="B163" s="53" t="s">
        <v>273</v>
      </c>
      <c r="C163" s="53">
        <v>150</v>
      </c>
      <c r="D163" s="53">
        <v>30</v>
      </c>
      <c r="E163" s="104">
        <v>3790</v>
      </c>
      <c r="F163" s="104">
        <v>157</v>
      </c>
      <c r="G163" s="95">
        <v>6.6</v>
      </c>
      <c r="H163" s="104">
        <v>153</v>
      </c>
      <c r="I163" s="102">
        <v>9.3000000000000007</v>
      </c>
      <c r="J163" s="104">
        <v>123</v>
      </c>
      <c r="K163" s="104">
        <v>17</v>
      </c>
      <c r="L163" s="104">
        <v>10</v>
      </c>
      <c r="M163" s="102">
        <v>17.2</v>
      </c>
      <c r="N163" s="95">
        <v>219</v>
      </c>
      <c r="O163" s="95">
        <v>67.400000000000006</v>
      </c>
      <c r="P163" s="95">
        <v>244</v>
      </c>
      <c r="Q163" s="102">
        <v>5.56</v>
      </c>
      <c r="R163" s="102">
        <v>72.599999999999994</v>
      </c>
      <c r="S163" s="102">
        <v>38.299999999999997</v>
      </c>
      <c r="T163" s="102">
        <v>111</v>
      </c>
      <c r="Z163" s="95">
        <v>127</v>
      </c>
      <c r="AA163" s="95">
        <v>145</v>
      </c>
      <c r="AB163" s="88">
        <f>+Z163*0.315</f>
        <v>40.005000000000003</v>
      </c>
      <c r="AD163">
        <v>1390</v>
      </c>
      <c r="AE163" s="102">
        <v>12.7</v>
      </c>
      <c r="AF163" s="103" t="s">
        <v>307</v>
      </c>
      <c r="AG163" s="53" t="s">
        <v>273</v>
      </c>
      <c r="AH163" s="53">
        <v>200</v>
      </c>
    </row>
    <row r="164" spans="1:35" x14ac:dyDescent="0.2">
      <c r="A164" s="103" t="s">
        <v>305</v>
      </c>
      <c r="B164" s="53" t="s">
        <v>273</v>
      </c>
      <c r="C164" s="53">
        <v>150</v>
      </c>
      <c r="D164" s="53">
        <v>37</v>
      </c>
      <c r="E164" s="104">
        <v>4730</v>
      </c>
      <c r="F164" s="104">
        <v>162</v>
      </c>
      <c r="G164" s="95">
        <v>8.1</v>
      </c>
      <c r="H164" s="104">
        <v>154</v>
      </c>
      <c r="I164" s="102">
        <v>11.6</v>
      </c>
      <c r="J164" s="104">
        <v>122</v>
      </c>
      <c r="K164" s="104">
        <v>20</v>
      </c>
      <c r="L164" s="104">
        <v>10</v>
      </c>
      <c r="M164" s="102">
        <v>22.2</v>
      </c>
      <c r="N164" s="95">
        <v>274</v>
      </c>
      <c r="O164" s="95">
        <v>68.5</v>
      </c>
      <c r="P164" s="95">
        <v>310</v>
      </c>
      <c r="Q164" s="102">
        <v>7.07</v>
      </c>
      <c r="R164" s="102">
        <v>91.8</v>
      </c>
      <c r="S164" s="102">
        <v>38.700000000000003</v>
      </c>
      <c r="T164" s="102">
        <v>140</v>
      </c>
      <c r="Z164" s="95">
        <v>163</v>
      </c>
      <c r="AA164" s="95">
        <v>187</v>
      </c>
      <c r="AB164" s="88">
        <f>+AA164*0.315</f>
        <v>58.905000000000001</v>
      </c>
      <c r="AD164">
        <v>1440</v>
      </c>
      <c r="AE164" s="102">
        <v>16.600000000000001</v>
      </c>
      <c r="AF164" s="103" t="s">
        <v>308</v>
      </c>
      <c r="AG164" s="53" t="s">
        <v>273</v>
      </c>
      <c r="AH164" s="53">
        <v>200</v>
      </c>
    </row>
    <row r="165" spans="1:35" x14ac:dyDescent="0.2">
      <c r="A165" s="103" t="s">
        <v>306</v>
      </c>
      <c r="B165" s="53" t="s">
        <v>273</v>
      </c>
      <c r="C165" s="53">
        <v>200</v>
      </c>
      <c r="D165" s="53">
        <v>100</v>
      </c>
      <c r="E165" s="104">
        <v>12700</v>
      </c>
      <c r="F165" s="104">
        <v>229</v>
      </c>
      <c r="G165" s="95">
        <v>14.5</v>
      </c>
      <c r="H165" s="104">
        <v>210</v>
      </c>
      <c r="I165" s="102">
        <v>23.7</v>
      </c>
      <c r="J165" s="104">
        <v>156</v>
      </c>
      <c r="K165" s="104">
        <v>37</v>
      </c>
      <c r="L165" s="104">
        <v>18</v>
      </c>
      <c r="M165" s="102">
        <v>113</v>
      </c>
      <c r="N165" s="95">
        <v>989</v>
      </c>
      <c r="O165" s="95">
        <v>94.3</v>
      </c>
      <c r="P165" s="95">
        <v>1150</v>
      </c>
      <c r="Q165" s="102">
        <v>36.6</v>
      </c>
      <c r="R165" s="102">
        <v>349</v>
      </c>
      <c r="S165" s="102">
        <v>53.7</v>
      </c>
      <c r="T165" s="102">
        <v>533</v>
      </c>
      <c r="Z165" s="95">
        <v>195</v>
      </c>
      <c r="AA165" s="95">
        <v>218</v>
      </c>
      <c r="AB165">
        <v>61.4</v>
      </c>
      <c r="AC165">
        <v>211</v>
      </c>
      <c r="AD165">
        <v>1910</v>
      </c>
      <c r="AE165" s="102">
        <v>19.8</v>
      </c>
      <c r="AF165" s="103" t="s">
        <v>309</v>
      </c>
      <c r="AG165" s="53" t="s">
        <v>273</v>
      </c>
      <c r="AH165" s="53">
        <v>200</v>
      </c>
      <c r="AI165" t="s">
        <v>310</v>
      </c>
    </row>
    <row r="166" spans="1:35" x14ac:dyDescent="0.2">
      <c r="A166" s="103" t="s">
        <v>307</v>
      </c>
      <c r="B166" s="53" t="s">
        <v>273</v>
      </c>
      <c r="C166" s="53">
        <v>200</v>
      </c>
      <c r="D166" s="53">
        <v>15</v>
      </c>
      <c r="E166" s="104">
        <v>1900</v>
      </c>
      <c r="F166" s="104">
        <v>200</v>
      </c>
      <c r="G166" s="95">
        <v>4.3</v>
      </c>
      <c r="H166" s="104">
        <v>100</v>
      </c>
      <c r="I166" s="102">
        <v>5.2</v>
      </c>
      <c r="J166" s="104">
        <v>171</v>
      </c>
      <c r="K166" s="104">
        <v>15</v>
      </c>
      <c r="L166" s="104">
        <v>10</v>
      </c>
      <c r="M166" s="102">
        <v>12.7</v>
      </c>
      <c r="N166" s="95">
        <v>127</v>
      </c>
      <c r="O166" s="95">
        <v>81.8</v>
      </c>
      <c r="P166" s="95">
        <v>145</v>
      </c>
      <c r="Q166" s="102">
        <v>0.86899999999999999</v>
      </c>
      <c r="R166" s="102">
        <v>17.399999999999999</v>
      </c>
      <c r="S166" s="102">
        <v>21.4</v>
      </c>
      <c r="T166" s="102">
        <v>27.1</v>
      </c>
      <c r="Z166" s="95">
        <v>194</v>
      </c>
      <c r="AA166" s="95">
        <v>222</v>
      </c>
      <c r="AB166" s="88">
        <f>+AA166*0.315</f>
        <v>69.930000000000007</v>
      </c>
      <c r="AD166">
        <v>1500</v>
      </c>
      <c r="AE166" s="102">
        <v>20</v>
      </c>
      <c r="AF166" s="103" t="s">
        <v>311</v>
      </c>
      <c r="AG166" s="53" t="s">
        <v>273</v>
      </c>
      <c r="AH166" s="53">
        <v>200</v>
      </c>
    </row>
    <row r="167" spans="1:35" x14ac:dyDescent="0.2">
      <c r="A167" s="103" t="s">
        <v>308</v>
      </c>
      <c r="B167" s="53" t="s">
        <v>273</v>
      </c>
      <c r="C167" s="53">
        <v>200</v>
      </c>
      <c r="D167" s="53">
        <v>19</v>
      </c>
      <c r="E167" s="104">
        <v>2480</v>
      </c>
      <c r="F167" s="104">
        <v>203</v>
      </c>
      <c r="G167" s="95">
        <v>5.8</v>
      </c>
      <c r="H167" s="104">
        <v>102</v>
      </c>
      <c r="I167" s="102">
        <v>6.5</v>
      </c>
      <c r="J167" s="104">
        <v>172</v>
      </c>
      <c r="K167" s="104">
        <v>16</v>
      </c>
      <c r="L167" s="104">
        <v>11</v>
      </c>
      <c r="M167" s="102">
        <v>16.600000000000001</v>
      </c>
      <c r="N167" s="95">
        <v>163</v>
      </c>
      <c r="O167" s="95">
        <v>81.8</v>
      </c>
      <c r="P167" s="95">
        <v>187</v>
      </c>
      <c r="Q167" s="102">
        <v>1.1499999999999999</v>
      </c>
      <c r="R167" s="102">
        <v>22.6</v>
      </c>
      <c r="S167" s="102">
        <v>21.5</v>
      </c>
      <c r="T167" s="102">
        <v>35.6</v>
      </c>
      <c r="Z167" s="95">
        <v>249</v>
      </c>
      <c r="AA167" s="95">
        <v>279</v>
      </c>
      <c r="AB167">
        <v>87.9</v>
      </c>
      <c r="AC167">
        <v>250</v>
      </c>
      <c r="AD167">
        <v>1880</v>
      </c>
      <c r="AE167" s="102">
        <v>25.8</v>
      </c>
      <c r="AF167" s="103" t="s">
        <v>312</v>
      </c>
      <c r="AG167" s="53" t="s">
        <v>273</v>
      </c>
      <c r="AH167" s="53">
        <v>200</v>
      </c>
      <c r="AI167" t="s">
        <v>310</v>
      </c>
    </row>
    <row r="168" spans="1:35" x14ac:dyDescent="0.2">
      <c r="A168" s="103" t="s">
        <v>309</v>
      </c>
      <c r="B168" s="53" t="s">
        <v>273</v>
      </c>
      <c r="C168" s="53">
        <v>200</v>
      </c>
      <c r="D168" s="53">
        <v>21</v>
      </c>
      <c r="E168" s="104">
        <v>2710</v>
      </c>
      <c r="F168" s="104">
        <v>203</v>
      </c>
      <c r="G168" s="95">
        <v>5</v>
      </c>
      <c r="H168" s="104">
        <v>133</v>
      </c>
      <c r="I168" s="102">
        <v>6.4</v>
      </c>
      <c r="J168" s="104">
        <v>171</v>
      </c>
      <c r="K168" s="104">
        <v>16</v>
      </c>
      <c r="L168" s="104">
        <v>10</v>
      </c>
      <c r="M168" s="102">
        <v>19.8</v>
      </c>
      <c r="N168" s="95">
        <v>195</v>
      </c>
      <c r="O168" s="95">
        <v>85.5</v>
      </c>
      <c r="P168" s="95">
        <v>218</v>
      </c>
      <c r="Q168" s="102">
        <v>2.5099999999999998</v>
      </c>
      <c r="R168" s="102">
        <v>37.799999999999997</v>
      </c>
      <c r="S168" s="102">
        <v>30.4</v>
      </c>
      <c r="T168" s="102">
        <v>58</v>
      </c>
      <c r="Z168" s="95">
        <v>299</v>
      </c>
      <c r="AA168" s="95">
        <v>335</v>
      </c>
      <c r="AB168">
        <v>106</v>
      </c>
      <c r="AC168">
        <v>279</v>
      </c>
      <c r="AD168">
        <v>1960</v>
      </c>
      <c r="AE168" s="102">
        <v>31.4</v>
      </c>
      <c r="AF168" s="103" t="s">
        <v>313</v>
      </c>
      <c r="AG168" s="53" t="s">
        <v>273</v>
      </c>
      <c r="AH168" s="53">
        <v>200</v>
      </c>
      <c r="AI168" t="s">
        <v>310</v>
      </c>
    </row>
    <row r="169" spans="1:35" x14ac:dyDescent="0.2">
      <c r="A169" s="103" t="s">
        <v>311</v>
      </c>
      <c r="B169" s="53" t="s">
        <v>273</v>
      </c>
      <c r="C169" s="53">
        <v>200</v>
      </c>
      <c r="D169" s="53">
        <v>22</v>
      </c>
      <c r="E169" s="104">
        <v>2860</v>
      </c>
      <c r="F169" s="104">
        <v>206</v>
      </c>
      <c r="G169" s="95">
        <v>6.2</v>
      </c>
      <c r="H169" s="104">
        <v>102</v>
      </c>
      <c r="I169" s="102">
        <v>8</v>
      </c>
      <c r="J169" s="104">
        <v>171</v>
      </c>
      <c r="K169" s="104">
        <v>18</v>
      </c>
      <c r="L169" s="104">
        <v>11</v>
      </c>
      <c r="M169" s="102">
        <v>20</v>
      </c>
      <c r="N169" s="95">
        <v>194</v>
      </c>
      <c r="O169" s="95">
        <v>83.6</v>
      </c>
      <c r="P169" s="95">
        <v>222</v>
      </c>
      <c r="Q169" s="102">
        <v>1.42</v>
      </c>
      <c r="R169" s="102">
        <v>27.8</v>
      </c>
      <c r="S169" s="102">
        <v>22.3</v>
      </c>
      <c r="T169" s="102">
        <v>43.7</v>
      </c>
      <c r="Z169" s="95">
        <v>342</v>
      </c>
      <c r="AA169" s="95">
        <v>380</v>
      </c>
      <c r="AB169">
        <v>118</v>
      </c>
      <c r="AC169">
        <v>259</v>
      </c>
      <c r="AD169">
        <v>2490</v>
      </c>
      <c r="AE169" s="102">
        <v>34.4</v>
      </c>
      <c r="AF169" s="103" t="s">
        <v>314</v>
      </c>
      <c r="AG169" s="53" t="s">
        <v>273</v>
      </c>
      <c r="AH169" s="53">
        <v>200</v>
      </c>
      <c r="AI169" t="s">
        <v>315</v>
      </c>
    </row>
    <row r="170" spans="1:35" x14ac:dyDescent="0.2">
      <c r="A170" s="103" t="s">
        <v>312</v>
      </c>
      <c r="B170" s="53" t="s">
        <v>273</v>
      </c>
      <c r="C170" s="53">
        <v>200</v>
      </c>
      <c r="D170" s="53">
        <v>27</v>
      </c>
      <c r="E170" s="104">
        <v>3390</v>
      </c>
      <c r="F170" s="104">
        <v>207</v>
      </c>
      <c r="G170" s="95">
        <v>5.8</v>
      </c>
      <c r="H170" s="104">
        <v>133</v>
      </c>
      <c r="I170" s="102">
        <v>8.4</v>
      </c>
      <c r="J170" s="98">
        <v>167</v>
      </c>
      <c r="K170" s="98">
        <v>20</v>
      </c>
      <c r="L170" s="98">
        <v>13</v>
      </c>
      <c r="M170" s="102">
        <v>25.8</v>
      </c>
      <c r="N170" s="95">
        <v>249</v>
      </c>
      <c r="O170" s="95">
        <v>87.2</v>
      </c>
      <c r="P170" s="95">
        <v>279</v>
      </c>
      <c r="Q170" s="102">
        <v>3.3</v>
      </c>
      <c r="R170" s="102">
        <v>49.6</v>
      </c>
      <c r="S170" s="102">
        <v>31.2</v>
      </c>
      <c r="T170" s="102">
        <v>76.099999999999994</v>
      </c>
      <c r="Z170" s="95">
        <v>399</v>
      </c>
      <c r="AA170" s="95">
        <v>446</v>
      </c>
      <c r="AB170">
        <v>139</v>
      </c>
      <c r="AC170">
        <v>307</v>
      </c>
      <c r="AD170">
        <v>2580</v>
      </c>
      <c r="AE170" s="102">
        <v>40.9</v>
      </c>
      <c r="AF170" s="103" t="s">
        <v>316</v>
      </c>
      <c r="AG170" s="53" t="s">
        <v>273</v>
      </c>
      <c r="AH170" s="53">
        <v>200</v>
      </c>
      <c r="AI170" t="s">
        <v>310</v>
      </c>
    </row>
    <row r="171" spans="1:35" x14ac:dyDescent="0.2">
      <c r="A171" s="103" t="s">
        <v>313</v>
      </c>
      <c r="B171" s="53" t="s">
        <v>273</v>
      </c>
      <c r="C171" s="53">
        <v>200</v>
      </c>
      <c r="D171" s="53">
        <v>31</v>
      </c>
      <c r="E171" s="104">
        <v>4000</v>
      </c>
      <c r="F171" s="104">
        <v>210</v>
      </c>
      <c r="G171" s="95">
        <v>6.4</v>
      </c>
      <c r="H171" s="104">
        <v>134</v>
      </c>
      <c r="I171" s="102">
        <v>10.199999999999999</v>
      </c>
      <c r="J171" s="104">
        <v>171</v>
      </c>
      <c r="K171" s="104">
        <v>20</v>
      </c>
      <c r="L171" s="104">
        <v>11</v>
      </c>
      <c r="M171" s="102">
        <v>31.4</v>
      </c>
      <c r="N171" s="95">
        <v>299</v>
      </c>
      <c r="O171" s="95">
        <v>88.6</v>
      </c>
      <c r="P171" s="95">
        <v>335</v>
      </c>
      <c r="Q171" s="102">
        <v>4.0999999999999996</v>
      </c>
      <c r="R171" s="102">
        <v>61.1</v>
      </c>
      <c r="S171" s="102">
        <v>32</v>
      </c>
      <c r="T171" s="102">
        <v>93.8</v>
      </c>
      <c r="Z171" s="95">
        <v>448</v>
      </c>
      <c r="AA171" s="95">
        <v>496</v>
      </c>
      <c r="AB171">
        <v>140</v>
      </c>
      <c r="AC171">
        <v>304</v>
      </c>
      <c r="AD171">
        <v>3340</v>
      </c>
      <c r="AE171" s="102">
        <v>45.5</v>
      </c>
      <c r="AF171" s="103" t="s">
        <v>317</v>
      </c>
      <c r="AG171" s="53" t="s">
        <v>273</v>
      </c>
      <c r="AH171" s="53">
        <v>200</v>
      </c>
      <c r="AI171" t="s">
        <v>310</v>
      </c>
    </row>
    <row r="172" spans="1:35" x14ac:dyDescent="0.2">
      <c r="A172" s="103" t="s">
        <v>314</v>
      </c>
      <c r="B172" s="53" t="s">
        <v>273</v>
      </c>
      <c r="C172" s="53">
        <v>200</v>
      </c>
      <c r="D172" s="53">
        <v>36</v>
      </c>
      <c r="E172" s="104">
        <v>4580</v>
      </c>
      <c r="F172" s="104">
        <v>201</v>
      </c>
      <c r="G172" s="95">
        <v>6.2</v>
      </c>
      <c r="H172" s="104">
        <v>165</v>
      </c>
      <c r="I172" s="102">
        <v>10.199999999999999</v>
      </c>
      <c r="J172" s="104">
        <v>156</v>
      </c>
      <c r="K172" s="104">
        <v>23</v>
      </c>
      <c r="L172" s="104">
        <v>14</v>
      </c>
      <c r="M172" s="102">
        <v>34.4</v>
      </c>
      <c r="N172" s="95">
        <v>342</v>
      </c>
      <c r="O172" s="95">
        <v>86.7</v>
      </c>
      <c r="P172" s="95">
        <v>380</v>
      </c>
      <c r="Q172" s="102">
        <v>7.64</v>
      </c>
      <c r="R172" s="102">
        <v>92.6</v>
      </c>
      <c r="S172" s="102">
        <v>40.799999999999997</v>
      </c>
      <c r="T172" s="102">
        <v>141</v>
      </c>
      <c r="Z172" s="95">
        <v>512</v>
      </c>
      <c r="AA172" s="95">
        <v>570</v>
      </c>
      <c r="AB172">
        <v>178</v>
      </c>
      <c r="AC172">
        <v>338</v>
      </c>
      <c r="AD172">
        <v>3270</v>
      </c>
      <c r="AE172" s="102">
        <v>52.7</v>
      </c>
      <c r="AF172" s="103" t="s">
        <v>318</v>
      </c>
      <c r="AG172" s="53" t="s">
        <v>273</v>
      </c>
      <c r="AH172" s="53">
        <v>200</v>
      </c>
      <c r="AI172" t="s">
        <v>310</v>
      </c>
    </row>
    <row r="173" spans="1:35" x14ac:dyDescent="0.2">
      <c r="A173" s="103" t="s">
        <v>316</v>
      </c>
      <c r="B173" s="53" t="s">
        <v>273</v>
      </c>
      <c r="C173" s="53">
        <v>200</v>
      </c>
      <c r="D173" s="53">
        <v>42</v>
      </c>
      <c r="E173" s="104">
        <v>5310</v>
      </c>
      <c r="F173" s="104">
        <v>205</v>
      </c>
      <c r="G173" s="95">
        <v>7.2</v>
      </c>
      <c r="H173" s="104">
        <v>166</v>
      </c>
      <c r="I173" s="102">
        <v>11.8</v>
      </c>
      <c r="J173" s="104">
        <v>156</v>
      </c>
      <c r="K173" s="104">
        <v>25</v>
      </c>
      <c r="L173" s="104">
        <v>15</v>
      </c>
      <c r="M173" s="102">
        <v>40.9</v>
      </c>
      <c r="N173" s="95">
        <v>399</v>
      </c>
      <c r="O173" s="95">
        <v>87.8</v>
      </c>
      <c r="P173" s="95">
        <v>446</v>
      </c>
      <c r="Q173" s="102">
        <v>9</v>
      </c>
      <c r="R173" s="102">
        <v>108</v>
      </c>
      <c r="S173" s="102">
        <v>41.2</v>
      </c>
      <c r="T173" s="102">
        <v>165</v>
      </c>
      <c r="Z173" s="95">
        <v>582</v>
      </c>
      <c r="AA173" s="95">
        <v>653</v>
      </c>
      <c r="AB173">
        <v>205</v>
      </c>
      <c r="AC173">
        <v>397</v>
      </c>
      <c r="AD173">
        <v>3400</v>
      </c>
      <c r="AE173" s="102">
        <v>61.1</v>
      </c>
      <c r="AF173" s="103" t="s">
        <v>319</v>
      </c>
      <c r="AG173" s="53" t="s">
        <v>273</v>
      </c>
      <c r="AH173" s="53">
        <v>200</v>
      </c>
      <c r="AI173" t="s">
        <v>310</v>
      </c>
    </row>
    <row r="174" spans="1:35" x14ac:dyDescent="0.2">
      <c r="A174" s="111" t="s">
        <v>317</v>
      </c>
      <c r="B174" s="53" t="s">
        <v>273</v>
      </c>
      <c r="C174" s="53">
        <v>200</v>
      </c>
      <c r="D174" s="53">
        <v>46</v>
      </c>
      <c r="E174" s="104">
        <v>5860</v>
      </c>
      <c r="F174" s="104">
        <v>203</v>
      </c>
      <c r="G174" s="95">
        <v>7.2</v>
      </c>
      <c r="H174" s="104">
        <v>203</v>
      </c>
      <c r="I174" s="102">
        <v>11</v>
      </c>
      <c r="J174" s="98">
        <v>148</v>
      </c>
      <c r="K174" s="98">
        <v>28</v>
      </c>
      <c r="L174" s="98">
        <v>19</v>
      </c>
      <c r="M174" s="102">
        <v>45.5</v>
      </c>
      <c r="N174" s="95">
        <v>448</v>
      </c>
      <c r="O174" s="95">
        <v>88.1</v>
      </c>
      <c r="P174" s="95">
        <v>496</v>
      </c>
      <c r="Q174" s="102">
        <v>15.3</v>
      </c>
      <c r="R174" s="102">
        <v>151</v>
      </c>
      <c r="S174" s="102">
        <v>51.1</v>
      </c>
      <c r="T174" s="102">
        <v>230</v>
      </c>
      <c r="Z174" s="95">
        <v>709</v>
      </c>
      <c r="AA174" s="95">
        <v>803</v>
      </c>
      <c r="AB174">
        <v>252</v>
      </c>
      <c r="AC174">
        <v>458</v>
      </c>
      <c r="AD174">
        <v>3690</v>
      </c>
      <c r="AE174" s="102">
        <v>76.599999999999994</v>
      </c>
      <c r="AF174" s="103" t="s">
        <v>320</v>
      </c>
      <c r="AG174" s="53" t="s">
        <v>273</v>
      </c>
      <c r="AH174" s="53">
        <v>200</v>
      </c>
      <c r="AI174" t="s">
        <v>310</v>
      </c>
    </row>
    <row r="175" spans="1:35" x14ac:dyDescent="0.2">
      <c r="A175" s="103" t="s">
        <v>318</v>
      </c>
      <c r="B175" s="53" t="s">
        <v>273</v>
      </c>
      <c r="C175" s="53">
        <v>200</v>
      </c>
      <c r="D175" s="53">
        <v>52</v>
      </c>
      <c r="E175" s="104">
        <v>6660</v>
      </c>
      <c r="F175" s="104">
        <v>206</v>
      </c>
      <c r="G175" s="95">
        <v>7.9</v>
      </c>
      <c r="H175" s="104">
        <v>204</v>
      </c>
      <c r="I175" s="102">
        <v>12.6</v>
      </c>
      <c r="J175" s="104">
        <v>155</v>
      </c>
      <c r="K175" s="104">
        <v>26</v>
      </c>
      <c r="L175" s="104">
        <v>15</v>
      </c>
      <c r="M175" s="102">
        <v>52.7</v>
      </c>
      <c r="N175" s="95">
        <v>512</v>
      </c>
      <c r="O175" s="95">
        <v>89</v>
      </c>
      <c r="P175" s="95">
        <v>570</v>
      </c>
      <c r="Q175" s="102">
        <v>17.8</v>
      </c>
      <c r="R175" s="102">
        <v>175</v>
      </c>
      <c r="S175" s="102">
        <v>51.7</v>
      </c>
      <c r="T175" s="102">
        <v>266</v>
      </c>
      <c r="Z175" s="95">
        <v>853</v>
      </c>
      <c r="AA175" s="95">
        <v>981</v>
      </c>
      <c r="AB175">
        <v>308</v>
      </c>
      <c r="AC175">
        <v>600</v>
      </c>
      <c r="AD175">
        <v>4060</v>
      </c>
      <c r="AE175" s="102">
        <v>94.7</v>
      </c>
      <c r="AF175" s="103" t="s">
        <v>321</v>
      </c>
      <c r="AG175" s="53" t="s">
        <v>273</v>
      </c>
      <c r="AH175" s="53">
        <v>200</v>
      </c>
      <c r="AI175" t="s">
        <v>310</v>
      </c>
    </row>
    <row r="176" spans="1:35" x14ac:dyDescent="0.2">
      <c r="A176" s="103" t="s">
        <v>319</v>
      </c>
      <c r="B176" s="53" t="s">
        <v>273</v>
      </c>
      <c r="C176" s="53">
        <v>200</v>
      </c>
      <c r="D176" s="53">
        <v>59</v>
      </c>
      <c r="E176" s="104">
        <v>7560</v>
      </c>
      <c r="F176" s="104">
        <v>210</v>
      </c>
      <c r="G176" s="95">
        <v>9.1</v>
      </c>
      <c r="H176" s="104">
        <v>205</v>
      </c>
      <c r="I176" s="102">
        <v>14.2</v>
      </c>
      <c r="J176" s="104">
        <v>157</v>
      </c>
      <c r="K176" s="104">
        <v>27</v>
      </c>
      <c r="L176" s="104">
        <v>16</v>
      </c>
      <c r="M176" s="102">
        <v>61.1</v>
      </c>
      <c r="N176" s="95">
        <v>582</v>
      </c>
      <c r="O176" s="95">
        <v>89.9</v>
      </c>
      <c r="P176" s="95">
        <v>653</v>
      </c>
      <c r="Q176" s="102">
        <v>20.399999999999999</v>
      </c>
      <c r="R176" s="102">
        <v>199</v>
      </c>
      <c r="S176" s="102">
        <v>51.9</v>
      </c>
      <c r="T176" s="102">
        <v>303</v>
      </c>
      <c r="Z176" s="95">
        <v>1240</v>
      </c>
      <c r="AA176" s="95">
        <v>1400</v>
      </c>
      <c r="AB176" s="88">
        <f>+AA176*0.315</f>
        <v>441</v>
      </c>
      <c r="AD176">
        <v>5000</v>
      </c>
      <c r="AE176" s="102">
        <v>164</v>
      </c>
      <c r="AF176" s="103" t="s">
        <v>322</v>
      </c>
      <c r="AG176" s="53" t="s">
        <v>273</v>
      </c>
      <c r="AH176" s="53">
        <v>250</v>
      </c>
    </row>
    <row r="177" spans="1:35" x14ac:dyDescent="0.2">
      <c r="A177" s="103" t="s">
        <v>320</v>
      </c>
      <c r="B177" s="53" t="s">
        <v>273</v>
      </c>
      <c r="C177" s="53">
        <v>200</v>
      </c>
      <c r="D177" s="53">
        <v>71</v>
      </c>
      <c r="E177" s="104">
        <v>9110</v>
      </c>
      <c r="F177" s="104">
        <v>216</v>
      </c>
      <c r="G177" s="95">
        <v>10.199999999999999</v>
      </c>
      <c r="H177" s="104">
        <v>206</v>
      </c>
      <c r="I177" s="102">
        <v>17.399999999999999</v>
      </c>
      <c r="J177" s="104">
        <v>157</v>
      </c>
      <c r="K177" s="104">
        <v>30</v>
      </c>
      <c r="L177" s="104">
        <v>16</v>
      </c>
      <c r="M177" s="102">
        <v>76.599999999999994</v>
      </c>
      <c r="N177" s="95">
        <v>709</v>
      </c>
      <c r="O177" s="95">
        <v>91.7</v>
      </c>
      <c r="P177" s="95">
        <v>803</v>
      </c>
      <c r="Q177" s="102">
        <v>25.4</v>
      </c>
      <c r="R177" s="102">
        <v>246</v>
      </c>
      <c r="S177" s="102">
        <v>52.8</v>
      </c>
      <c r="T177" s="102">
        <v>375</v>
      </c>
      <c r="Z177" s="95">
        <v>1410</v>
      </c>
      <c r="AA177" s="95">
        <v>1600</v>
      </c>
      <c r="AB177" s="88">
        <f>+AA177*0.315</f>
        <v>504</v>
      </c>
      <c r="AD177">
        <v>5000</v>
      </c>
      <c r="AE177" s="102">
        <v>189</v>
      </c>
      <c r="AF177" s="103" t="s">
        <v>323</v>
      </c>
      <c r="AG177" s="53" t="s">
        <v>273</v>
      </c>
      <c r="AH177" s="53">
        <v>250</v>
      </c>
    </row>
    <row r="178" spans="1:35" x14ac:dyDescent="0.2">
      <c r="A178" s="103" t="s">
        <v>321</v>
      </c>
      <c r="B178" s="53" t="s">
        <v>273</v>
      </c>
      <c r="C178" s="53">
        <v>200</v>
      </c>
      <c r="D178" s="53">
        <v>86</v>
      </c>
      <c r="E178" s="104">
        <v>11100</v>
      </c>
      <c r="F178" s="104">
        <v>222</v>
      </c>
      <c r="G178" s="95">
        <v>13</v>
      </c>
      <c r="H178" s="104">
        <v>209</v>
      </c>
      <c r="I178" s="102">
        <v>20.6</v>
      </c>
      <c r="J178" s="104">
        <v>155</v>
      </c>
      <c r="K178" s="104">
        <v>34</v>
      </c>
      <c r="L178" s="104">
        <v>18</v>
      </c>
      <c r="M178" s="102">
        <v>94.7</v>
      </c>
      <c r="N178" s="95">
        <v>853</v>
      </c>
      <c r="O178" s="95">
        <v>92.4</v>
      </c>
      <c r="P178" s="95">
        <v>981</v>
      </c>
      <c r="Q178" s="102">
        <v>31.4</v>
      </c>
      <c r="R178" s="102">
        <v>300</v>
      </c>
      <c r="S178" s="102">
        <v>53.2</v>
      </c>
      <c r="T178" s="102">
        <v>458</v>
      </c>
      <c r="Z178" s="95">
        <v>1610</v>
      </c>
      <c r="AA178" s="95">
        <v>1850</v>
      </c>
      <c r="AB178" s="88">
        <f>+AA178*0.315</f>
        <v>582.75</v>
      </c>
      <c r="AD178">
        <v>5000</v>
      </c>
      <c r="AE178" s="102">
        <v>221</v>
      </c>
      <c r="AF178" s="103" t="s">
        <v>324</v>
      </c>
      <c r="AG178" s="53" t="s">
        <v>273</v>
      </c>
      <c r="AH178" s="53">
        <v>250</v>
      </c>
    </row>
    <row r="179" spans="1:35" x14ac:dyDescent="0.2">
      <c r="A179" s="111" t="s">
        <v>322</v>
      </c>
      <c r="B179" s="53" t="s">
        <v>273</v>
      </c>
      <c r="C179" s="53">
        <v>250</v>
      </c>
      <c r="D179" s="53">
        <v>101</v>
      </c>
      <c r="E179" s="104">
        <v>12900</v>
      </c>
      <c r="F179" s="104">
        <v>264</v>
      </c>
      <c r="G179" s="95">
        <v>11.9</v>
      </c>
      <c r="H179" s="104">
        <v>257</v>
      </c>
      <c r="I179" s="102">
        <v>19.600000000000001</v>
      </c>
      <c r="J179" s="98">
        <v>191</v>
      </c>
      <c r="K179" s="98">
        <v>36</v>
      </c>
      <c r="L179" s="98">
        <v>21</v>
      </c>
      <c r="M179" s="102">
        <v>164</v>
      </c>
      <c r="N179" s="95">
        <v>1240</v>
      </c>
      <c r="O179" s="95">
        <v>113</v>
      </c>
      <c r="P179" s="95">
        <v>1400</v>
      </c>
      <c r="Q179" s="102">
        <v>55.5</v>
      </c>
      <c r="R179" s="102">
        <v>432</v>
      </c>
      <c r="S179" s="102">
        <v>65.599999999999994</v>
      </c>
      <c r="T179" s="102">
        <v>656</v>
      </c>
      <c r="Z179" s="95">
        <v>1840</v>
      </c>
      <c r="AA179" s="95">
        <v>2130</v>
      </c>
      <c r="AB179" s="88">
        <f>+AA179*0.315</f>
        <v>670.95</v>
      </c>
      <c r="AD179">
        <v>5000</v>
      </c>
      <c r="AE179" s="102">
        <v>259</v>
      </c>
      <c r="AF179" s="103" t="s">
        <v>325</v>
      </c>
      <c r="AG179" s="53" t="s">
        <v>273</v>
      </c>
      <c r="AH179" s="53">
        <v>250</v>
      </c>
    </row>
    <row r="180" spans="1:35" x14ac:dyDescent="0.2">
      <c r="A180" s="103" t="s">
        <v>323</v>
      </c>
      <c r="B180" s="53" t="s">
        <v>273</v>
      </c>
      <c r="C180" s="53">
        <v>250</v>
      </c>
      <c r="D180" s="53">
        <v>115</v>
      </c>
      <c r="E180" s="104">
        <v>14600</v>
      </c>
      <c r="F180" s="104">
        <v>269</v>
      </c>
      <c r="G180" s="95">
        <v>13.5</v>
      </c>
      <c r="H180" s="104">
        <v>259</v>
      </c>
      <c r="I180" s="102">
        <v>22.1</v>
      </c>
      <c r="J180" s="104">
        <v>191</v>
      </c>
      <c r="K180" s="104">
        <v>39</v>
      </c>
      <c r="L180" s="104">
        <v>23</v>
      </c>
      <c r="M180" s="102">
        <v>189</v>
      </c>
      <c r="N180" s="95">
        <v>1410</v>
      </c>
      <c r="O180" s="95">
        <v>114</v>
      </c>
      <c r="P180" s="95">
        <v>1600</v>
      </c>
      <c r="Q180" s="102">
        <v>64.099999999999994</v>
      </c>
      <c r="R180" s="102">
        <v>495</v>
      </c>
      <c r="S180" s="102">
        <v>66.3</v>
      </c>
      <c r="T180" s="102">
        <v>753</v>
      </c>
      <c r="Z180" s="95">
        <v>2080</v>
      </c>
      <c r="AA180" s="95">
        <v>2430</v>
      </c>
      <c r="AB180" s="88">
        <f>+AA180*0.315</f>
        <v>765.45</v>
      </c>
      <c r="AD180">
        <v>5000</v>
      </c>
      <c r="AE180" s="102">
        <v>300</v>
      </c>
      <c r="AF180" s="103" t="s">
        <v>326</v>
      </c>
      <c r="AG180" s="53" t="s">
        <v>273</v>
      </c>
      <c r="AH180" s="53">
        <v>250</v>
      </c>
    </row>
    <row r="181" spans="1:35" x14ac:dyDescent="0.2">
      <c r="A181" s="103" t="s">
        <v>324</v>
      </c>
      <c r="B181" s="53" t="s">
        <v>273</v>
      </c>
      <c r="C181" s="53">
        <v>250</v>
      </c>
      <c r="D181" s="53">
        <v>131</v>
      </c>
      <c r="E181" s="104">
        <v>16700</v>
      </c>
      <c r="F181" s="104">
        <v>275</v>
      </c>
      <c r="G181" s="95">
        <v>15.4</v>
      </c>
      <c r="H181" s="104">
        <v>261</v>
      </c>
      <c r="I181" s="102">
        <v>25.1</v>
      </c>
      <c r="J181" s="104">
        <v>191</v>
      </c>
      <c r="K181" s="104">
        <v>42</v>
      </c>
      <c r="L181" s="104">
        <v>23</v>
      </c>
      <c r="M181" s="102">
        <v>221</v>
      </c>
      <c r="N181" s="95">
        <v>1610</v>
      </c>
      <c r="O181" s="95">
        <v>115</v>
      </c>
      <c r="P181" s="95">
        <v>1850</v>
      </c>
      <c r="Q181" s="102">
        <v>74.5</v>
      </c>
      <c r="R181" s="102">
        <v>571</v>
      </c>
      <c r="S181" s="102">
        <v>66.8</v>
      </c>
      <c r="T181" s="102">
        <v>870</v>
      </c>
      <c r="Z181" s="95">
        <v>179</v>
      </c>
      <c r="AA181" s="95">
        <v>207</v>
      </c>
      <c r="AB181" s="88">
        <f>+Z181*0.315</f>
        <v>56.384999999999998</v>
      </c>
      <c r="AD181">
        <v>5000</v>
      </c>
      <c r="AE181" s="102">
        <v>22.4</v>
      </c>
      <c r="AF181" s="103" t="s">
        <v>327</v>
      </c>
      <c r="AG181" s="53" t="s">
        <v>273</v>
      </c>
      <c r="AH181" s="53">
        <v>250</v>
      </c>
    </row>
    <row r="182" spans="1:35" x14ac:dyDescent="0.2">
      <c r="A182" s="103" t="s">
        <v>325</v>
      </c>
      <c r="B182" s="53" t="s">
        <v>273</v>
      </c>
      <c r="C182" s="53">
        <v>250</v>
      </c>
      <c r="D182" s="53">
        <v>149</v>
      </c>
      <c r="E182" s="104">
        <v>19000</v>
      </c>
      <c r="F182" s="104">
        <v>282</v>
      </c>
      <c r="G182" s="95">
        <v>17.3</v>
      </c>
      <c r="H182" s="104">
        <v>263</v>
      </c>
      <c r="I182" s="102">
        <v>28.4</v>
      </c>
      <c r="J182" s="104">
        <v>192</v>
      </c>
      <c r="K182" s="104">
        <v>45</v>
      </c>
      <c r="L182" s="104">
        <v>24</v>
      </c>
      <c r="M182" s="102">
        <v>259</v>
      </c>
      <c r="N182" s="95">
        <v>1840</v>
      </c>
      <c r="O182" s="95">
        <v>117</v>
      </c>
      <c r="P182" s="95">
        <v>2130</v>
      </c>
      <c r="Q182" s="102">
        <v>86.2</v>
      </c>
      <c r="R182" s="102">
        <v>656</v>
      </c>
      <c r="S182" s="102">
        <v>67.400000000000006</v>
      </c>
      <c r="T182" s="102">
        <v>1000</v>
      </c>
      <c r="Z182" s="95">
        <v>227</v>
      </c>
      <c r="AA182" s="95">
        <v>263</v>
      </c>
      <c r="AB182" s="88">
        <f>+AA182*0.315</f>
        <v>82.844999999999999</v>
      </c>
      <c r="AD182">
        <v>5000</v>
      </c>
      <c r="AE182" s="102">
        <v>28.9</v>
      </c>
      <c r="AF182" s="103" t="s">
        <v>328</v>
      </c>
      <c r="AG182" s="53" t="s">
        <v>273</v>
      </c>
      <c r="AH182" s="53">
        <v>250</v>
      </c>
    </row>
    <row r="183" spans="1:35" x14ac:dyDescent="0.2">
      <c r="A183" s="103" t="s">
        <v>326</v>
      </c>
      <c r="B183" s="53" t="s">
        <v>273</v>
      </c>
      <c r="C183" s="53">
        <v>250</v>
      </c>
      <c r="D183" s="53">
        <v>167</v>
      </c>
      <c r="E183" s="104">
        <v>21300</v>
      </c>
      <c r="F183" s="104">
        <v>289</v>
      </c>
      <c r="G183" s="95">
        <v>19.2</v>
      </c>
      <c r="H183" s="104">
        <v>265</v>
      </c>
      <c r="I183" s="102">
        <v>31.8</v>
      </c>
      <c r="J183" s="104">
        <v>191</v>
      </c>
      <c r="K183" s="104">
        <v>49</v>
      </c>
      <c r="L183" s="104">
        <v>25</v>
      </c>
      <c r="M183" s="102">
        <v>300</v>
      </c>
      <c r="N183" s="95">
        <v>2080</v>
      </c>
      <c r="O183" s="95">
        <v>119</v>
      </c>
      <c r="P183" s="95">
        <v>2430</v>
      </c>
      <c r="Q183" s="102">
        <v>98.8</v>
      </c>
      <c r="R183" s="102">
        <v>746</v>
      </c>
      <c r="S183" s="102">
        <v>68.099999999999994</v>
      </c>
      <c r="T183" s="102">
        <v>1140</v>
      </c>
      <c r="Z183" s="95">
        <v>275</v>
      </c>
      <c r="AA183" s="95">
        <v>307</v>
      </c>
      <c r="AB183">
        <v>82.5</v>
      </c>
      <c r="AC183">
        <v>263</v>
      </c>
      <c r="AD183">
        <v>2070</v>
      </c>
      <c r="AE183" s="102">
        <v>34.700000000000003</v>
      </c>
      <c r="AF183" s="103" t="s">
        <v>329</v>
      </c>
      <c r="AG183" s="53" t="s">
        <v>273</v>
      </c>
      <c r="AH183" s="53">
        <v>250</v>
      </c>
      <c r="AI183" t="s">
        <v>310</v>
      </c>
    </row>
    <row r="184" spans="1:35" x14ac:dyDescent="0.2">
      <c r="A184" s="103" t="s">
        <v>327</v>
      </c>
      <c r="B184" s="53" t="s">
        <v>273</v>
      </c>
      <c r="C184" s="53">
        <v>250</v>
      </c>
      <c r="D184" s="53">
        <v>18</v>
      </c>
      <c r="E184" s="104">
        <v>2270</v>
      </c>
      <c r="F184" s="104">
        <v>251</v>
      </c>
      <c r="G184" s="95">
        <v>4.8</v>
      </c>
      <c r="H184" s="104">
        <v>101</v>
      </c>
      <c r="I184" s="102">
        <v>5.3</v>
      </c>
      <c r="J184" s="104">
        <v>222</v>
      </c>
      <c r="K184" s="104">
        <v>15</v>
      </c>
      <c r="L184" s="104">
        <v>11</v>
      </c>
      <c r="M184" s="102">
        <v>22.4</v>
      </c>
      <c r="N184" s="95">
        <v>179</v>
      </c>
      <c r="O184" s="95">
        <v>99.3</v>
      </c>
      <c r="P184" s="95">
        <v>207</v>
      </c>
      <c r="Q184" s="102">
        <v>0.91300000000000003</v>
      </c>
      <c r="R184" s="102">
        <v>18.100000000000001</v>
      </c>
      <c r="S184" s="102">
        <v>20.100000000000001</v>
      </c>
      <c r="T184" s="102">
        <v>28.6</v>
      </c>
      <c r="Z184" s="95">
        <v>266</v>
      </c>
      <c r="AA184" s="95">
        <v>307</v>
      </c>
      <c r="AB184" s="88">
        <f>+AA184*0.315</f>
        <v>96.704999999999998</v>
      </c>
      <c r="AD184">
        <v>1430</v>
      </c>
      <c r="AE184" s="102">
        <v>34.200000000000003</v>
      </c>
      <c r="AF184" s="103" t="s">
        <v>330</v>
      </c>
      <c r="AG184" s="53" t="s">
        <v>273</v>
      </c>
      <c r="AH184" s="53">
        <v>250</v>
      </c>
    </row>
    <row r="185" spans="1:35" x14ac:dyDescent="0.2">
      <c r="A185" s="103" t="s">
        <v>328</v>
      </c>
      <c r="B185" s="53" t="s">
        <v>273</v>
      </c>
      <c r="C185" s="53">
        <v>250</v>
      </c>
      <c r="D185" s="53">
        <v>22</v>
      </c>
      <c r="E185" s="104">
        <v>2850</v>
      </c>
      <c r="F185" s="104">
        <v>254</v>
      </c>
      <c r="G185" s="95">
        <v>5.8</v>
      </c>
      <c r="H185" s="104">
        <v>102</v>
      </c>
      <c r="I185" s="102">
        <v>6.9</v>
      </c>
      <c r="J185" s="104">
        <v>221</v>
      </c>
      <c r="K185" s="104">
        <v>17</v>
      </c>
      <c r="L185" s="104">
        <v>11</v>
      </c>
      <c r="M185" s="102">
        <v>28.9</v>
      </c>
      <c r="N185" s="95">
        <v>227</v>
      </c>
      <c r="O185" s="95">
        <v>101</v>
      </c>
      <c r="P185" s="95">
        <v>263</v>
      </c>
      <c r="Q185" s="102">
        <v>1.23</v>
      </c>
      <c r="R185" s="102">
        <v>24</v>
      </c>
      <c r="S185" s="102">
        <v>20.8</v>
      </c>
      <c r="T185" s="102">
        <v>38.1</v>
      </c>
      <c r="Z185" s="95">
        <v>307</v>
      </c>
      <c r="AA185" s="95">
        <v>353</v>
      </c>
      <c r="AB185" s="88">
        <f>+AA185*0.315</f>
        <v>111.19500000000001</v>
      </c>
      <c r="AD185">
        <v>1480</v>
      </c>
      <c r="AE185" s="102">
        <v>40</v>
      </c>
      <c r="AF185" s="103" t="s">
        <v>331</v>
      </c>
      <c r="AG185" s="53" t="s">
        <v>273</v>
      </c>
      <c r="AH185" s="53">
        <v>250</v>
      </c>
    </row>
    <row r="186" spans="1:35" x14ac:dyDescent="0.2">
      <c r="A186" s="103" t="s">
        <v>329</v>
      </c>
      <c r="B186" s="53" t="s">
        <v>273</v>
      </c>
      <c r="C186" s="53">
        <v>250</v>
      </c>
      <c r="D186" s="53">
        <v>24</v>
      </c>
      <c r="E186" s="104">
        <v>3110</v>
      </c>
      <c r="F186" s="104">
        <v>253</v>
      </c>
      <c r="G186" s="95">
        <v>5</v>
      </c>
      <c r="H186" s="104">
        <v>145</v>
      </c>
      <c r="I186" s="102">
        <v>6.4</v>
      </c>
      <c r="J186" s="104">
        <v>220</v>
      </c>
      <c r="K186" s="104">
        <v>17</v>
      </c>
      <c r="L186" s="104">
        <v>12</v>
      </c>
      <c r="M186" s="102">
        <v>34.700000000000003</v>
      </c>
      <c r="N186" s="95">
        <v>275</v>
      </c>
      <c r="O186" s="95">
        <v>106</v>
      </c>
      <c r="P186" s="95">
        <v>307</v>
      </c>
      <c r="Q186" s="102">
        <v>3.26</v>
      </c>
      <c r="R186" s="102">
        <v>44.9</v>
      </c>
      <c r="S186" s="102">
        <v>32.4</v>
      </c>
      <c r="T186" s="102">
        <v>69</v>
      </c>
      <c r="Z186" s="95">
        <v>379</v>
      </c>
      <c r="AA186" s="95">
        <v>424</v>
      </c>
      <c r="AB186">
        <v>134</v>
      </c>
      <c r="AC186">
        <v>296</v>
      </c>
      <c r="AD186">
        <v>2300</v>
      </c>
      <c r="AE186" s="102">
        <v>48.9</v>
      </c>
      <c r="AF186" s="103" t="s">
        <v>332</v>
      </c>
      <c r="AG186" s="53" t="s">
        <v>273</v>
      </c>
      <c r="AH186" s="53">
        <v>250</v>
      </c>
      <c r="AI186" t="s">
        <v>310</v>
      </c>
    </row>
    <row r="187" spans="1:35" x14ac:dyDescent="0.2">
      <c r="A187" s="103" t="s">
        <v>330</v>
      </c>
      <c r="B187" s="53" t="s">
        <v>273</v>
      </c>
      <c r="C187" s="53">
        <v>250</v>
      </c>
      <c r="D187" s="53">
        <v>25</v>
      </c>
      <c r="E187" s="104">
        <v>3230</v>
      </c>
      <c r="F187" s="104">
        <v>257</v>
      </c>
      <c r="G187" s="95">
        <v>6.1</v>
      </c>
      <c r="H187" s="104">
        <v>102</v>
      </c>
      <c r="I187" s="102">
        <v>8.4</v>
      </c>
      <c r="J187" s="104">
        <v>222</v>
      </c>
      <c r="K187" s="104">
        <v>18</v>
      </c>
      <c r="L187" s="104">
        <v>11</v>
      </c>
      <c r="M187" s="102">
        <v>34.200000000000003</v>
      </c>
      <c r="N187" s="95">
        <v>266</v>
      </c>
      <c r="O187" s="95">
        <v>103</v>
      </c>
      <c r="P187" s="95">
        <v>307</v>
      </c>
      <c r="Q187" s="102">
        <v>1.49</v>
      </c>
      <c r="R187" s="102">
        <v>29.2</v>
      </c>
      <c r="S187" s="102">
        <v>21.5</v>
      </c>
      <c r="T187" s="102">
        <v>46.2</v>
      </c>
      <c r="Z187" s="95">
        <v>459</v>
      </c>
      <c r="AA187" s="95">
        <v>513</v>
      </c>
      <c r="AB187">
        <v>162</v>
      </c>
      <c r="AC187">
        <v>360</v>
      </c>
      <c r="AD187">
        <v>2090</v>
      </c>
      <c r="AE187" s="102">
        <v>60.1</v>
      </c>
      <c r="AF187" s="103" t="s">
        <v>333</v>
      </c>
      <c r="AG187" s="53" t="s">
        <v>273</v>
      </c>
      <c r="AH187" s="53">
        <v>250</v>
      </c>
      <c r="AI187" t="s">
        <v>310</v>
      </c>
    </row>
    <row r="188" spans="1:35" x14ac:dyDescent="0.2">
      <c r="A188" s="103" t="s">
        <v>331</v>
      </c>
      <c r="B188" s="53" t="s">
        <v>273</v>
      </c>
      <c r="C188" s="53">
        <v>250</v>
      </c>
      <c r="D188" s="53">
        <v>28</v>
      </c>
      <c r="E188" s="104">
        <v>3630</v>
      </c>
      <c r="F188" s="104">
        <v>260</v>
      </c>
      <c r="G188" s="95">
        <v>6.4</v>
      </c>
      <c r="H188" s="104">
        <v>102</v>
      </c>
      <c r="I188" s="102">
        <v>10</v>
      </c>
      <c r="J188" s="104">
        <v>221</v>
      </c>
      <c r="K188" s="104">
        <v>20</v>
      </c>
      <c r="L188" s="104">
        <v>11</v>
      </c>
      <c r="M188" s="102">
        <v>40</v>
      </c>
      <c r="N188" s="95">
        <v>307</v>
      </c>
      <c r="O188" s="95">
        <v>105</v>
      </c>
      <c r="P188" s="95">
        <v>353</v>
      </c>
      <c r="Q188" s="102">
        <v>1.78</v>
      </c>
      <c r="R188" s="102">
        <v>34.799999999999997</v>
      </c>
      <c r="S188" s="102">
        <v>22.1</v>
      </c>
      <c r="T188" s="102">
        <v>54.7</v>
      </c>
      <c r="Z188" s="95">
        <v>534</v>
      </c>
      <c r="AA188" s="95">
        <v>602</v>
      </c>
      <c r="AB188">
        <v>190</v>
      </c>
      <c r="AC188">
        <v>420</v>
      </c>
      <c r="AD188">
        <v>2150</v>
      </c>
      <c r="AE188" s="102">
        <v>71.099999999999994</v>
      </c>
      <c r="AF188" s="103" t="s">
        <v>334</v>
      </c>
      <c r="AG188" s="53" t="s">
        <v>273</v>
      </c>
      <c r="AH188" s="53">
        <v>250</v>
      </c>
      <c r="AI188" t="s">
        <v>310</v>
      </c>
    </row>
    <row r="189" spans="1:35" x14ac:dyDescent="0.2">
      <c r="A189" s="111" t="s">
        <v>332</v>
      </c>
      <c r="B189" s="53" t="s">
        <v>273</v>
      </c>
      <c r="C189" s="53">
        <v>250</v>
      </c>
      <c r="D189" s="53">
        <v>33</v>
      </c>
      <c r="E189" s="104">
        <v>4170</v>
      </c>
      <c r="F189" s="104">
        <v>258</v>
      </c>
      <c r="G189" s="95">
        <v>6.1</v>
      </c>
      <c r="H189" s="104">
        <v>146</v>
      </c>
      <c r="I189" s="102">
        <v>9.1</v>
      </c>
      <c r="J189" s="98">
        <v>211</v>
      </c>
      <c r="K189" s="98">
        <v>23</v>
      </c>
      <c r="L189" s="98">
        <v>16</v>
      </c>
      <c r="M189" s="102">
        <v>48.9</v>
      </c>
      <c r="N189" s="95">
        <v>379</v>
      </c>
      <c r="O189" s="95">
        <v>108</v>
      </c>
      <c r="P189" s="95">
        <v>424</v>
      </c>
      <c r="Q189" s="102">
        <v>4.7300000000000004</v>
      </c>
      <c r="R189" s="102">
        <v>64.7</v>
      </c>
      <c r="S189" s="102">
        <v>33.700000000000003</v>
      </c>
      <c r="T189" s="102">
        <v>99.5</v>
      </c>
      <c r="Z189" s="95">
        <v>572</v>
      </c>
      <c r="AA189" s="95">
        <v>633</v>
      </c>
      <c r="AB189">
        <v>180</v>
      </c>
      <c r="AC189">
        <v>380</v>
      </c>
      <c r="AD189">
        <v>3140</v>
      </c>
      <c r="AE189" s="102">
        <v>70.599999999999994</v>
      </c>
      <c r="AF189" s="103" t="s">
        <v>335</v>
      </c>
      <c r="AG189" s="53" t="s">
        <v>273</v>
      </c>
      <c r="AH189" s="53">
        <v>250</v>
      </c>
      <c r="AI189" t="s">
        <v>310</v>
      </c>
    </row>
    <row r="190" spans="1:35" x14ac:dyDescent="0.2">
      <c r="A190" s="103" t="s">
        <v>333</v>
      </c>
      <c r="B190" s="53" t="s">
        <v>273</v>
      </c>
      <c r="C190" s="53">
        <v>250</v>
      </c>
      <c r="D190" s="53">
        <v>39</v>
      </c>
      <c r="E190" s="104">
        <v>4920</v>
      </c>
      <c r="F190" s="104">
        <v>262</v>
      </c>
      <c r="G190" s="95">
        <v>6.6</v>
      </c>
      <c r="H190" s="104">
        <v>147</v>
      </c>
      <c r="I190" s="102">
        <v>11.2</v>
      </c>
      <c r="J190" s="104">
        <v>220</v>
      </c>
      <c r="K190" s="104">
        <v>21</v>
      </c>
      <c r="L190" s="104">
        <v>12</v>
      </c>
      <c r="M190" s="102">
        <v>60.1</v>
      </c>
      <c r="N190" s="95">
        <v>459</v>
      </c>
      <c r="O190" s="95">
        <v>111</v>
      </c>
      <c r="P190" s="95">
        <v>513</v>
      </c>
      <c r="Q190" s="102">
        <v>5.94</v>
      </c>
      <c r="R190" s="102">
        <v>80.8</v>
      </c>
      <c r="S190" s="102">
        <v>34.700000000000003</v>
      </c>
      <c r="T190" s="102">
        <v>124</v>
      </c>
      <c r="Z190" s="95">
        <v>693</v>
      </c>
      <c r="AA190" s="95">
        <v>770</v>
      </c>
      <c r="AB190">
        <v>243</v>
      </c>
      <c r="AC190">
        <v>419</v>
      </c>
      <c r="AD190">
        <v>3100</v>
      </c>
      <c r="AE190" s="102">
        <v>87.3</v>
      </c>
      <c r="AF190" s="103" t="s">
        <v>336</v>
      </c>
      <c r="AG190" s="53" t="s">
        <v>273</v>
      </c>
      <c r="AH190" s="53">
        <v>250</v>
      </c>
      <c r="AI190" t="s">
        <v>310</v>
      </c>
    </row>
    <row r="191" spans="1:35" x14ac:dyDescent="0.2">
      <c r="A191" s="103" t="s">
        <v>334</v>
      </c>
      <c r="B191" s="53" t="s">
        <v>273</v>
      </c>
      <c r="C191" s="53">
        <v>250</v>
      </c>
      <c r="D191" s="53">
        <v>45</v>
      </c>
      <c r="E191" s="104">
        <v>5720</v>
      </c>
      <c r="F191" s="104">
        <v>266</v>
      </c>
      <c r="G191" s="95">
        <v>7.6</v>
      </c>
      <c r="H191" s="104">
        <v>148</v>
      </c>
      <c r="I191" s="102">
        <v>13</v>
      </c>
      <c r="J191" s="104">
        <v>220</v>
      </c>
      <c r="K191" s="104">
        <v>23</v>
      </c>
      <c r="L191" s="104">
        <v>12</v>
      </c>
      <c r="M191" s="102">
        <v>71.099999999999994</v>
      </c>
      <c r="N191" s="95">
        <v>534</v>
      </c>
      <c r="O191" s="95">
        <v>111</v>
      </c>
      <c r="P191" s="95">
        <v>602</v>
      </c>
      <c r="Q191" s="102">
        <v>7.03</v>
      </c>
      <c r="R191" s="102">
        <v>95.1</v>
      </c>
      <c r="S191" s="102">
        <v>35.1</v>
      </c>
      <c r="T191" s="102">
        <v>146</v>
      </c>
      <c r="Z191" s="95">
        <v>806</v>
      </c>
      <c r="AA191" s="95">
        <v>901</v>
      </c>
      <c r="AB191">
        <v>284</v>
      </c>
      <c r="AC191">
        <v>476</v>
      </c>
      <c r="AD191">
        <v>3230</v>
      </c>
      <c r="AE191" s="102">
        <v>104</v>
      </c>
      <c r="AF191" s="103" t="s">
        <v>337</v>
      </c>
      <c r="AG191" s="53" t="s">
        <v>273</v>
      </c>
      <c r="AH191" s="53">
        <v>250</v>
      </c>
      <c r="AI191" t="s">
        <v>310</v>
      </c>
    </row>
    <row r="192" spans="1:35" x14ac:dyDescent="0.2">
      <c r="A192" s="111" t="s">
        <v>335</v>
      </c>
      <c r="B192" s="53" t="s">
        <v>273</v>
      </c>
      <c r="C192" s="53">
        <v>250</v>
      </c>
      <c r="D192" s="53">
        <v>49</v>
      </c>
      <c r="E192" s="104">
        <v>6250</v>
      </c>
      <c r="F192" s="104">
        <v>247</v>
      </c>
      <c r="G192" s="95">
        <v>7.4</v>
      </c>
      <c r="H192" s="104">
        <v>202</v>
      </c>
      <c r="I192" s="102">
        <v>11</v>
      </c>
      <c r="J192" s="98">
        <v>192</v>
      </c>
      <c r="K192" s="98">
        <v>28</v>
      </c>
      <c r="L192" s="98">
        <v>19</v>
      </c>
      <c r="M192" s="102">
        <v>70.599999999999994</v>
      </c>
      <c r="N192" s="95">
        <v>572</v>
      </c>
      <c r="O192" s="95">
        <v>106</v>
      </c>
      <c r="P192" s="95">
        <v>633</v>
      </c>
      <c r="Q192" s="102">
        <v>15.1</v>
      </c>
      <c r="R192" s="102">
        <v>150</v>
      </c>
      <c r="S192" s="102">
        <v>49.2</v>
      </c>
      <c r="T192" s="102">
        <v>228</v>
      </c>
      <c r="Z192" s="95">
        <v>891</v>
      </c>
      <c r="AA192" s="95">
        <v>985</v>
      </c>
      <c r="AB192">
        <v>310</v>
      </c>
      <c r="AC192">
        <v>452</v>
      </c>
      <c r="AD192">
        <v>3980</v>
      </c>
      <c r="AE192" s="102">
        <v>113</v>
      </c>
      <c r="AF192" s="103" t="s">
        <v>338</v>
      </c>
      <c r="AG192" s="53" t="s">
        <v>273</v>
      </c>
      <c r="AH192" s="53">
        <v>250</v>
      </c>
      <c r="AI192" t="s">
        <v>315</v>
      </c>
    </row>
    <row r="193" spans="1:35" x14ac:dyDescent="0.2">
      <c r="A193" s="103" t="s">
        <v>336</v>
      </c>
      <c r="B193" s="53" t="s">
        <v>273</v>
      </c>
      <c r="C193" s="53">
        <v>250</v>
      </c>
      <c r="D193" s="53">
        <v>58</v>
      </c>
      <c r="E193" s="104">
        <v>7420</v>
      </c>
      <c r="F193" s="104">
        <v>252</v>
      </c>
      <c r="G193" s="95">
        <v>8</v>
      </c>
      <c r="H193" s="104">
        <v>203</v>
      </c>
      <c r="I193" s="102">
        <v>13.5</v>
      </c>
      <c r="J193" s="104">
        <v>190</v>
      </c>
      <c r="K193" s="104">
        <v>31</v>
      </c>
      <c r="L193" s="104">
        <v>20</v>
      </c>
      <c r="M193" s="102">
        <v>87.3</v>
      </c>
      <c r="N193" s="95">
        <v>693</v>
      </c>
      <c r="O193" s="95">
        <v>108</v>
      </c>
      <c r="P193" s="95">
        <v>770</v>
      </c>
      <c r="Q193" s="102">
        <v>18.8</v>
      </c>
      <c r="R193" s="102">
        <v>186</v>
      </c>
      <c r="S193" s="102">
        <v>50.3</v>
      </c>
      <c r="T193" s="102">
        <v>283</v>
      </c>
      <c r="Z193" s="95">
        <v>982</v>
      </c>
      <c r="AA193" s="95">
        <v>1090</v>
      </c>
      <c r="AB193">
        <v>343</v>
      </c>
      <c r="AC193">
        <v>500</v>
      </c>
      <c r="AD193">
        <v>4090</v>
      </c>
      <c r="AE193" s="102">
        <v>126</v>
      </c>
      <c r="AF193" s="103" t="s">
        <v>339</v>
      </c>
      <c r="AG193" s="53" t="s">
        <v>273</v>
      </c>
      <c r="AH193" s="53">
        <v>250</v>
      </c>
      <c r="AI193" t="s">
        <v>310</v>
      </c>
    </row>
    <row r="194" spans="1:35" x14ac:dyDescent="0.2">
      <c r="A194" s="103" t="s">
        <v>337</v>
      </c>
      <c r="B194" s="53" t="s">
        <v>273</v>
      </c>
      <c r="C194" s="53">
        <v>250</v>
      </c>
      <c r="D194" s="53">
        <v>67</v>
      </c>
      <c r="E194" s="104">
        <v>8550</v>
      </c>
      <c r="F194" s="104">
        <v>257</v>
      </c>
      <c r="G194" s="95">
        <v>8.9</v>
      </c>
      <c r="H194" s="104">
        <v>204</v>
      </c>
      <c r="I194" s="102">
        <v>15.7</v>
      </c>
      <c r="J194" s="104">
        <v>191</v>
      </c>
      <c r="K194" s="104">
        <v>33</v>
      </c>
      <c r="L194" s="104">
        <v>20</v>
      </c>
      <c r="M194" s="102">
        <v>104</v>
      </c>
      <c r="N194" s="95">
        <v>806</v>
      </c>
      <c r="O194" s="95">
        <v>110</v>
      </c>
      <c r="P194" s="95">
        <v>901</v>
      </c>
      <c r="Q194" s="102">
        <v>22.2</v>
      </c>
      <c r="R194" s="102">
        <v>218</v>
      </c>
      <c r="S194" s="102">
        <v>51</v>
      </c>
      <c r="T194" s="102">
        <v>332</v>
      </c>
      <c r="Z194" s="95">
        <v>1100</v>
      </c>
      <c r="AA194" s="95">
        <v>1230</v>
      </c>
      <c r="AB194">
        <v>387</v>
      </c>
      <c r="AC194">
        <v>578</v>
      </c>
      <c r="AD194">
        <v>4220</v>
      </c>
      <c r="AE194" s="102">
        <v>143</v>
      </c>
      <c r="AF194" s="103" t="s">
        <v>340</v>
      </c>
      <c r="AG194" s="53" t="s">
        <v>273</v>
      </c>
      <c r="AH194" s="53">
        <v>250</v>
      </c>
      <c r="AI194" t="s">
        <v>310</v>
      </c>
    </row>
    <row r="195" spans="1:35" x14ac:dyDescent="0.2">
      <c r="A195" s="103" t="s">
        <v>338</v>
      </c>
      <c r="B195" s="53" t="s">
        <v>273</v>
      </c>
      <c r="C195" s="53">
        <v>250</v>
      </c>
      <c r="D195" s="53">
        <v>73</v>
      </c>
      <c r="E195" s="104">
        <v>9280</v>
      </c>
      <c r="F195" s="104">
        <v>253</v>
      </c>
      <c r="G195" s="95">
        <v>8.6</v>
      </c>
      <c r="H195" s="104">
        <v>254</v>
      </c>
      <c r="I195" s="102">
        <v>14.2</v>
      </c>
      <c r="J195" s="104">
        <v>191</v>
      </c>
      <c r="K195" s="104">
        <v>31</v>
      </c>
      <c r="L195" s="104">
        <v>20</v>
      </c>
      <c r="M195" s="102">
        <v>113</v>
      </c>
      <c r="N195" s="95">
        <v>891</v>
      </c>
      <c r="O195" s="95">
        <v>110</v>
      </c>
      <c r="P195" s="95">
        <v>985</v>
      </c>
      <c r="Q195" s="102">
        <v>38.799999999999997</v>
      </c>
      <c r="R195" s="102">
        <v>306</v>
      </c>
      <c r="S195" s="102">
        <v>64.7</v>
      </c>
      <c r="T195" s="102">
        <v>463</v>
      </c>
      <c r="Z195" s="95">
        <v>1590</v>
      </c>
      <c r="AA195" s="95">
        <v>1770</v>
      </c>
      <c r="AB195">
        <v>558</v>
      </c>
      <c r="AC195">
        <v>705</v>
      </c>
      <c r="AD195">
        <v>4740</v>
      </c>
      <c r="AE195" s="102">
        <v>248</v>
      </c>
      <c r="AF195" s="103" t="s">
        <v>341</v>
      </c>
      <c r="AG195" s="53" t="s">
        <v>273</v>
      </c>
      <c r="AH195" s="53">
        <v>310</v>
      </c>
      <c r="AI195" t="s">
        <v>310</v>
      </c>
    </row>
    <row r="196" spans="1:35" x14ac:dyDescent="0.2">
      <c r="A196" s="103" t="s">
        <v>339</v>
      </c>
      <c r="B196" s="53" t="s">
        <v>273</v>
      </c>
      <c r="C196" s="53">
        <v>250</v>
      </c>
      <c r="D196" s="53">
        <v>80</v>
      </c>
      <c r="E196" s="104">
        <v>10200</v>
      </c>
      <c r="F196" s="104">
        <v>256</v>
      </c>
      <c r="G196" s="95">
        <v>9.4</v>
      </c>
      <c r="H196" s="104">
        <v>255</v>
      </c>
      <c r="I196" s="102">
        <v>15.6</v>
      </c>
      <c r="J196" s="104">
        <v>190</v>
      </c>
      <c r="K196" s="104">
        <v>33</v>
      </c>
      <c r="L196" s="104">
        <v>20</v>
      </c>
      <c r="M196" s="102">
        <v>126</v>
      </c>
      <c r="N196" s="95">
        <v>982</v>
      </c>
      <c r="O196" s="95">
        <v>111</v>
      </c>
      <c r="P196" s="95">
        <v>1090</v>
      </c>
      <c r="Q196" s="102">
        <v>43.1</v>
      </c>
      <c r="R196" s="102">
        <v>338</v>
      </c>
      <c r="S196" s="102">
        <v>65</v>
      </c>
      <c r="T196" s="102">
        <v>513</v>
      </c>
      <c r="Z196" s="95">
        <v>1750</v>
      </c>
      <c r="AA196" s="95">
        <v>1950</v>
      </c>
      <c r="AB196">
        <v>614</v>
      </c>
      <c r="AC196">
        <v>777</v>
      </c>
      <c r="AD196">
        <v>4880</v>
      </c>
      <c r="AE196" s="102">
        <v>275</v>
      </c>
      <c r="AF196" s="103" t="s">
        <v>342</v>
      </c>
      <c r="AG196" s="53" t="s">
        <v>273</v>
      </c>
      <c r="AH196" s="53">
        <v>310</v>
      </c>
      <c r="AI196" t="s">
        <v>310</v>
      </c>
    </row>
    <row r="197" spans="1:35" x14ac:dyDescent="0.2">
      <c r="A197" s="103" t="s">
        <v>340</v>
      </c>
      <c r="B197" s="53" t="s">
        <v>273</v>
      </c>
      <c r="C197" s="53">
        <v>250</v>
      </c>
      <c r="D197" s="53">
        <v>89</v>
      </c>
      <c r="E197" s="104">
        <v>11400</v>
      </c>
      <c r="F197" s="104">
        <v>260</v>
      </c>
      <c r="G197" s="95">
        <v>10.7</v>
      </c>
      <c r="H197" s="104">
        <v>256</v>
      </c>
      <c r="I197" s="102">
        <v>17.3</v>
      </c>
      <c r="J197" s="104">
        <v>192</v>
      </c>
      <c r="K197" s="104">
        <v>34</v>
      </c>
      <c r="L197" s="104">
        <v>21</v>
      </c>
      <c r="M197" s="102">
        <v>143</v>
      </c>
      <c r="N197" s="95">
        <v>1100</v>
      </c>
      <c r="O197" s="95">
        <v>112</v>
      </c>
      <c r="P197" s="95">
        <v>1230</v>
      </c>
      <c r="Q197" s="102">
        <v>48.4</v>
      </c>
      <c r="R197" s="102">
        <v>378</v>
      </c>
      <c r="S197" s="102">
        <v>65.2</v>
      </c>
      <c r="T197" s="102">
        <v>574</v>
      </c>
      <c r="Z197" s="95">
        <v>1940</v>
      </c>
      <c r="AA197" s="95">
        <v>2160</v>
      </c>
      <c r="AB197">
        <v>680</v>
      </c>
      <c r="AC197">
        <v>866</v>
      </c>
      <c r="AD197">
        <v>5030</v>
      </c>
      <c r="AE197" s="102">
        <v>308</v>
      </c>
      <c r="AF197" s="103" t="s">
        <v>343</v>
      </c>
      <c r="AG197" s="53" t="s">
        <v>273</v>
      </c>
      <c r="AH197" s="53">
        <v>310</v>
      </c>
      <c r="AI197" t="s">
        <v>310</v>
      </c>
    </row>
    <row r="198" spans="1:35" x14ac:dyDescent="0.2">
      <c r="A198" s="111" t="s">
        <v>341</v>
      </c>
      <c r="B198" s="53" t="s">
        <v>273</v>
      </c>
      <c r="C198" s="53">
        <v>310</v>
      </c>
      <c r="D198" s="53">
        <v>107</v>
      </c>
      <c r="E198" s="104">
        <v>13600</v>
      </c>
      <c r="F198" s="104">
        <v>311</v>
      </c>
      <c r="G198" s="95">
        <v>10.9</v>
      </c>
      <c r="H198" s="104">
        <v>306</v>
      </c>
      <c r="I198" s="102">
        <v>17</v>
      </c>
      <c r="J198" s="98">
        <v>233</v>
      </c>
      <c r="K198" s="98">
        <v>39</v>
      </c>
      <c r="L198" s="98">
        <v>26</v>
      </c>
      <c r="M198" s="102">
        <v>248</v>
      </c>
      <c r="N198" s="95">
        <v>1590</v>
      </c>
      <c r="O198" s="95">
        <v>135</v>
      </c>
      <c r="P198" s="95">
        <v>1770</v>
      </c>
      <c r="Q198" s="102">
        <v>81.2</v>
      </c>
      <c r="R198" s="102">
        <v>531</v>
      </c>
      <c r="S198" s="102">
        <v>77.3</v>
      </c>
      <c r="T198" s="102">
        <v>806</v>
      </c>
      <c r="Z198" s="95">
        <v>2150</v>
      </c>
      <c r="AA198" s="95">
        <v>2420</v>
      </c>
      <c r="AB198" s="88">
        <f>+AA198*0.315</f>
        <v>762.3</v>
      </c>
      <c r="AD198">
        <v>5500</v>
      </c>
      <c r="AE198" s="102">
        <v>348</v>
      </c>
      <c r="AF198" s="103" t="s">
        <v>344</v>
      </c>
      <c r="AG198" s="53" t="s">
        <v>273</v>
      </c>
      <c r="AH198" s="53">
        <v>310</v>
      </c>
      <c r="AI198" t="s">
        <v>23</v>
      </c>
    </row>
    <row r="199" spans="1:35" x14ac:dyDescent="0.2">
      <c r="A199" s="111" t="s">
        <v>342</v>
      </c>
      <c r="B199" s="53" t="s">
        <v>273</v>
      </c>
      <c r="C199" s="53">
        <v>310</v>
      </c>
      <c r="D199" s="53">
        <v>118</v>
      </c>
      <c r="E199" s="104">
        <v>15000</v>
      </c>
      <c r="F199" s="104">
        <v>314</v>
      </c>
      <c r="G199" s="95">
        <v>11.9</v>
      </c>
      <c r="H199" s="104">
        <v>307</v>
      </c>
      <c r="I199" s="102">
        <v>18.7</v>
      </c>
      <c r="J199" s="98">
        <v>233</v>
      </c>
      <c r="K199" s="98">
        <v>41</v>
      </c>
      <c r="L199" s="98">
        <v>26</v>
      </c>
      <c r="M199" s="102">
        <v>275</v>
      </c>
      <c r="N199" s="95">
        <v>1750</v>
      </c>
      <c r="O199" s="95">
        <v>135</v>
      </c>
      <c r="P199" s="95">
        <v>1950</v>
      </c>
      <c r="Q199" s="102">
        <v>90.2</v>
      </c>
      <c r="R199" s="102">
        <v>588</v>
      </c>
      <c r="S199" s="102">
        <v>77.5</v>
      </c>
      <c r="T199" s="102">
        <v>893</v>
      </c>
      <c r="Z199" s="95">
        <v>2360</v>
      </c>
      <c r="AA199" s="95">
        <v>2670</v>
      </c>
      <c r="AB199" s="88">
        <f t="shared" ref="AB199:AB217" si="3">+AA199*0.315</f>
        <v>841.05</v>
      </c>
      <c r="AD199">
        <v>5500</v>
      </c>
      <c r="AE199" s="102">
        <v>386</v>
      </c>
      <c r="AF199" s="103" t="s">
        <v>345</v>
      </c>
      <c r="AG199" s="53" t="s">
        <v>273</v>
      </c>
      <c r="AH199" s="53">
        <v>310</v>
      </c>
    </row>
    <row r="200" spans="1:35" x14ac:dyDescent="0.2">
      <c r="A200" s="103" t="s">
        <v>343</v>
      </c>
      <c r="B200" s="53" t="s">
        <v>273</v>
      </c>
      <c r="C200" s="53">
        <v>310</v>
      </c>
      <c r="D200" s="53">
        <v>129</v>
      </c>
      <c r="E200" s="104">
        <v>16500</v>
      </c>
      <c r="F200" s="104">
        <v>318</v>
      </c>
      <c r="G200" s="95">
        <v>13.1</v>
      </c>
      <c r="H200" s="104">
        <v>308</v>
      </c>
      <c r="I200" s="102">
        <v>20.6</v>
      </c>
      <c r="J200" s="104">
        <v>242</v>
      </c>
      <c r="K200" s="104">
        <v>38</v>
      </c>
      <c r="L200" s="104">
        <v>22</v>
      </c>
      <c r="M200" s="102">
        <v>308</v>
      </c>
      <c r="N200" s="95">
        <v>1940</v>
      </c>
      <c r="O200" s="95">
        <v>137</v>
      </c>
      <c r="P200" s="95">
        <v>2160</v>
      </c>
      <c r="Q200" s="102">
        <v>100</v>
      </c>
      <c r="R200" s="102">
        <v>652</v>
      </c>
      <c r="S200" s="102">
        <v>77.8</v>
      </c>
      <c r="T200" s="102">
        <v>991</v>
      </c>
      <c r="Z200" s="95">
        <v>2680</v>
      </c>
      <c r="AA200" s="95">
        <v>3050</v>
      </c>
      <c r="AB200" s="88">
        <f t="shared" si="3"/>
        <v>960.75</v>
      </c>
      <c r="AD200">
        <v>5500</v>
      </c>
      <c r="AE200" s="102">
        <v>445</v>
      </c>
      <c r="AF200" s="103" t="s">
        <v>346</v>
      </c>
      <c r="AG200" s="53" t="s">
        <v>273</v>
      </c>
      <c r="AH200" s="53">
        <v>310</v>
      </c>
    </row>
    <row r="201" spans="1:35" x14ac:dyDescent="0.2">
      <c r="A201" s="111" t="s">
        <v>344</v>
      </c>
      <c r="B201" s="53" t="s">
        <v>273</v>
      </c>
      <c r="C201" s="53">
        <v>310</v>
      </c>
      <c r="D201" s="53">
        <v>143</v>
      </c>
      <c r="E201" s="104">
        <v>18200</v>
      </c>
      <c r="F201" s="104">
        <v>323</v>
      </c>
      <c r="G201" s="95">
        <v>14</v>
      </c>
      <c r="H201" s="104">
        <v>309</v>
      </c>
      <c r="I201" s="102">
        <v>22.9</v>
      </c>
      <c r="J201" s="98">
        <v>234</v>
      </c>
      <c r="K201" s="98">
        <v>45</v>
      </c>
      <c r="L201" s="98">
        <v>27</v>
      </c>
      <c r="M201" s="102">
        <v>348</v>
      </c>
      <c r="N201" s="95">
        <v>2150</v>
      </c>
      <c r="O201" s="95">
        <v>138</v>
      </c>
      <c r="P201" s="95">
        <v>2420</v>
      </c>
      <c r="Q201" s="102">
        <v>113</v>
      </c>
      <c r="R201" s="102">
        <v>729</v>
      </c>
      <c r="S201" s="102">
        <v>78.8</v>
      </c>
      <c r="T201" s="102">
        <v>1110</v>
      </c>
      <c r="Z201" s="95">
        <v>3050</v>
      </c>
      <c r="AA201" s="95">
        <v>3510</v>
      </c>
      <c r="AB201" s="88">
        <f t="shared" si="3"/>
        <v>1105.6500000000001</v>
      </c>
      <c r="AD201">
        <v>5500</v>
      </c>
      <c r="AE201" s="102">
        <v>520</v>
      </c>
      <c r="AF201" s="103" t="s">
        <v>347</v>
      </c>
      <c r="AG201" s="53" t="s">
        <v>273</v>
      </c>
      <c r="AH201" s="53">
        <v>310</v>
      </c>
    </row>
    <row r="202" spans="1:35" x14ac:dyDescent="0.2">
      <c r="A202" s="103" t="s">
        <v>345</v>
      </c>
      <c r="B202" s="53" t="s">
        <v>273</v>
      </c>
      <c r="C202" s="53">
        <v>310</v>
      </c>
      <c r="D202" s="53">
        <v>158</v>
      </c>
      <c r="E202" s="104">
        <v>20100</v>
      </c>
      <c r="F202" s="104">
        <v>327</v>
      </c>
      <c r="G202" s="95">
        <v>15.5</v>
      </c>
      <c r="H202" s="104">
        <v>310</v>
      </c>
      <c r="I202" s="102">
        <v>25.1</v>
      </c>
      <c r="J202" s="104">
        <v>243</v>
      </c>
      <c r="K202" s="104">
        <v>42</v>
      </c>
      <c r="L202" s="104">
        <v>24</v>
      </c>
      <c r="M202" s="102">
        <v>386</v>
      </c>
      <c r="N202" s="95">
        <v>2360</v>
      </c>
      <c r="O202" s="95">
        <v>139</v>
      </c>
      <c r="P202" s="95">
        <v>2670</v>
      </c>
      <c r="Q202" s="102">
        <v>125</v>
      </c>
      <c r="R202" s="102">
        <v>805</v>
      </c>
      <c r="S202" s="102">
        <v>78.900000000000006</v>
      </c>
      <c r="T202" s="102">
        <v>1220</v>
      </c>
      <c r="Z202" s="95">
        <v>244</v>
      </c>
      <c r="AA202" s="95">
        <v>287</v>
      </c>
      <c r="AB202" s="88">
        <f t="shared" si="3"/>
        <v>90.405000000000001</v>
      </c>
      <c r="AD202">
        <v>1270</v>
      </c>
      <c r="AE202" s="102">
        <v>37</v>
      </c>
      <c r="AF202" s="103" t="s">
        <v>348</v>
      </c>
      <c r="AG202" s="53" t="s">
        <v>273</v>
      </c>
      <c r="AH202" s="53">
        <v>310</v>
      </c>
    </row>
    <row r="203" spans="1:35" x14ac:dyDescent="0.2">
      <c r="A203" s="111" t="s">
        <v>346</v>
      </c>
      <c r="B203" s="53" t="s">
        <v>273</v>
      </c>
      <c r="C203" s="53">
        <v>310</v>
      </c>
      <c r="D203" s="53">
        <v>179</v>
      </c>
      <c r="E203" s="104">
        <v>22800</v>
      </c>
      <c r="F203" s="104">
        <v>333</v>
      </c>
      <c r="G203" s="95">
        <v>18</v>
      </c>
      <c r="H203" s="104">
        <v>313</v>
      </c>
      <c r="I203" s="102">
        <v>28.1</v>
      </c>
      <c r="J203" s="98">
        <v>233</v>
      </c>
      <c r="K203" s="98">
        <v>50</v>
      </c>
      <c r="L203" s="98">
        <v>29</v>
      </c>
      <c r="M203" s="102">
        <v>445</v>
      </c>
      <c r="N203" s="95">
        <v>2680</v>
      </c>
      <c r="O203" s="95">
        <v>140</v>
      </c>
      <c r="P203" s="95">
        <v>3050</v>
      </c>
      <c r="Q203" s="102">
        <v>144</v>
      </c>
      <c r="R203" s="102">
        <v>919</v>
      </c>
      <c r="S203" s="102">
        <v>79.5</v>
      </c>
      <c r="T203" s="102">
        <v>1400</v>
      </c>
      <c r="Z203" s="95">
        <v>3420</v>
      </c>
      <c r="AA203" s="95">
        <v>3980</v>
      </c>
      <c r="AB203" s="88">
        <f t="shared" si="3"/>
        <v>1253.7</v>
      </c>
      <c r="AD203">
        <v>5500</v>
      </c>
      <c r="AE203" s="102">
        <v>596</v>
      </c>
      <c r="AF203" s="103" t="s">
        <v>349</v>
      </c>
      <c r="AG203" s="53" t="s">
        <v>273</v>
      </c>
      <c r="AH203" s="53">
        <v>310</v>
      </c>
    </row>
    <row r="204" spans="1:35" x14ac:dyDescent="0.2">
      <c r="A204" s="103" t="s">
        <v>347</v>
      </c>
      <c r="B204" s="53" t="s">
        <v>273</v>
      </c>
      <c r="C204" s="53">
        <v>310</v>
      </c>
      <c r="D204" s="53">
        <v>202</v>
      </c>
      <c r="E204" s="104">
        <v>25800</v>
      </c>
      <c r="F204" s="104">
        <v>341</v>
      </c>
      <c r="G204" s="95">
        <v>20.100000000000001</v>
      </c>
      <c r="H204" s="104">
        <v>315</v>
      </c>
      <c r="I204" s="102">
        <v>31.8</v>
      </c>
      <c r="J204" s="104">
        <v>243</v>
      </c>
      <c r="K204" s="104">
        <v>49</v>
      </c>
      <c r="L204" s="104">
        <v>26</v>
      </c>
      <c r="M204" s="102">
        <v>520</v>
      </c>
      <c r="N204" s="95">
        <v>3050</v>
      </c>
      <c r="O204" s="95">
        <v>142</v>
      </c>
      <c r="P204" s="95">
        <v>3510</v>
      </c>
      <c r="Q204" s="102">
        <v>166</v>
      </c>
      <c r="R204" s="102">
        <v>1050</v>
      </c>
      <c r="S204" s="102">
        <v>80.2</v>
      </c>
      <c r="T204" s="102">
        <v>1610</v>
      </c>
      <c r="Z204" s="95">
        <v>280</v>
      </c>
      <c r="AA204" s="95">
        <v>328</v>
      </c>
      <c r="AB204" s="88">
        <f t="shared" si="3"/>
        <v>103.32000000000001</v>
      </c>
      <c r="AD204">
        <v>1300</v>
      </c>
      <c r="AE204" s="102">
        <v>42.7</v>
      </c>
      <c r="AF204" s="103" t="s">
        <v>350</v>
      </c>
      <c r="AG204" s="53" t="s">
        <v>273</v>
      </c>
      <c r="AH204" s="53">
        <v>310</v>
      </c>
    </row>
    <row r="205" spans="1:35" x14ac:dyDescent="0.2">
      <c r="A205" s="103" t="s">
        <v>348</v>
      </c>
      <c r="B205" s="53" t="s">
        <v>273</v>
      </c>
      <c r="C205" s="53">
        <v>310</v>
      </c>
      <c r="D205" s="53">
        <v>21</v>
      </c>
      <c r="E205" s="104">
        <v>2690</v>
      </c>
      <c r="F205" s="104">
        <v>303</v>
      </c>
      <c r="G205" s="95">
        <v>5.0999999999999996</v>
      </c>
      <c r="H205" s="104">
        <v>101</v>
      </c>
      <c r="I205" s="102">
        <v>5.7</v>
      </c>
      <c r="J205" s="104">
        <v>269</v>
      </c>
      <c r="K205" s="104">
        <v>17</v>
      </c>
      <c r="L205" s="104">
        <v>12</v>
      </c>
      <c r="M205" s="102">
        <v>37</v>
      </c>
      <c r="N205" s="95">
        <v>244</v>
      </c>
      <c r="O205" s="95">
        <v>117</v>
      </c>
      <c r="P205" s="95">
        <v>287</v>
      </c>
      <c r="Q205" s="102">
        <v>0.98299999999999998</v>
      </c>
      <c r="R205" s="102">
        <v>19.5</v>
      </c>
      <c r="S205" s="102">
        <v>19.100000000000001</v>
      </c>
      <c r="T205" s="102">
        <v>31.2</v>
      </c>
      <c r="Z205" s="95">
        <v>3830</v>
      </c>
      <c r="AA205" s="95">
        <v>4490</v>
      </c>
      <c r="AB205" s="88">
        <f t="shared" si="3"/>
        <v>1414.35</v>
      </c>
      <c r="AD205">
        <v>5500</v>
      </c>
      <c r="AE205" s="102">
        <v>682</v>
      </c>
      <c r="AF205" s="103" t="s">
        <v>351</v>
      </c>
      <c r="AG205" s="53" t="s">
        <v>273</v>
      </c>
      <c r="AH205" s="53">
        <v>310</v>
      </c>
    </row>
    <row r="206" spans="1:35" x14ac:dyDescent="0.2">
      <c r="A206" s="103" t="s">
        <v>349</v>
      </c>
      <c r="B206" s="53" t="s">
        <v>273</v>
      </c>
      <c r="C206" s="53">
        <v>310</v>
      </c>
      <c r="D206" s="53">
        <v>226</v>
      </c>
      <c r="E206" s="104">
        <v>28900</v>
      </c>
      <c r="F206" s="104">
        <v>348</v>
      </c>
      <c r="G206" s="95">
        <v>22.1</v>
      </c>
      <c r="H206" s="104">
        <v>317</v>
      </c>
      <c r="I206" s="102">
        <v>35.6</v>
      </c>
      <c r="J206" s="104">
        <v>242</v>
      </c>
      <c r="K206" s="104">
        <v>53</v>
      </c>
      <c r="L206" s="104">
        <v>27</v>
      </c>
      <c r="M206" s="102">
        <v>596</v>
      </c>
      <c r="N206" s="95">
        <v>3420</v>
      </c>
      <c r="O206" s="95">
        <v>144</v>
      </c>
      <c r="P206" s="95">
        <v>3980</v>
      </c>
      <c r="Q206" s="102">
        <v>189</v>
      </c>
      <c r="R206" s="102">
        <v>1190</v>
      </c>
      <c r="S206" s="102">
        <v>80.900000000000006</v>
      </c>
      <c r="T206" s="102">
        <v>1830</v>
      </c>
      <c r="Z206" s="95">
        <v>351</v>
      </c>
      <c r="AA206" s="95">
        <v>407</v>
      </c>
      <c r="AB206" s="88">
        <f t="shared" si="3"/>
        <v>128.20500000000001</v>
      </c>
      <c r="AD206">
        <v>1390</v>
      </c>
      <c r="AE206" s="102">
        <v>54.3</v>
      </c>
      <c r="AF206" s="103" t="s">
        <v>352</v>
      </c>
      <c r="AG206" s="53" t="s">
        <v>273</v>
      </c>
      <c r="AH206" s="53">
        <v>310</v>
      </c>
    </row>
    <row r="207" spans="1:35" x14ac:dyDescent="0.2">
      <c r="A207" s="103" t="s">
        <v>350</v>
      </c>
      <c r="B207" s="53" t="s">
        <v>273</v>
      </c>
      <c r="C207" s="53">
        <v>310</v>
      </c>
      <c r="D207" s="53">
        <v>24</v>
      </c>
      <c r="E207" s="104">
        <v>3040</v>
      </c>
      <c r="F207" s="104">
        <v>305</v>
      </c>
      <c r="G207" s="95">
        <v>5.6</v>
      </c>
      <c r="H207" s="104">
        <v>101</v>
      </c>
      <c r="I207" s="102">
        <v>6.7</v>
      </c>
      <c r="J207" s="104">
        <v>269</v>
      </c>
      <c r="K207" s="104">
        <v>18</v>
      </c>
      <c r="L207" s="104">
        <v>12</v>
      </c>
      <c r="M207" s="102">
        <v>42.7</v>
      </c>
      <c r="N207" s="95">
        <v>280</v>
      </c>
      <c r="O207" s="95">
        <v>119</v>
      </c>
      <c r="P207" s="95">
        <v>328</v>
      </c>
      <c r="Q207" s="102">
        <v>1.1599999999999999</v>
      </c>
      <c r="R207" s="102">
        <v>22.9</v>
      </c>
      <c r="S207" s="102">
        <v>19.5</v>
      </c>
      <c r="T207" s="102">
        <v>36.700000000000003</v>
      </c>
      <c r="Z207" s="95">
        <v>4310</v>
      </c>
      <c r="AA207" s="95">
        <v>5100</v>
      </c>
      <c r="AB207" s="88">
        <f t="shared" si="3"/>
        <v>1606.5</v>
      </c>
      <c r="AD207">
        <v>5500</v>
      </c>
      <c r="AE207" s="102">
        <v>787</v>
      </c>
      <c r="AF207" s="103" t="s">
        <v>353</v>
      </c>
      <c r="AG207" s="53" t="s">
        <v>273</v>
      </c>
      <c r="AH207" s="53">
        <v>310</v>
      </c>
    </row>
    <row r="208" spans="1:35" x14ac:dyDescent="0.2">
      <c r="A208" s="103" t="s">
        <v>351</v>
      </c>
      <c r="B208" s="53" t="s">
        <v>273</v>
      </c>
      <c r="C208" s="53">
        <v>310</v>
      </c>
      <c r="D208" s="53">
        <v>253</v>
      </c>
      <c r="E208" s="104">
        <v>32200</v>
      </c>
      <c r="F208" s="104">
        <v>356</v>
      </c>
      <c r="G208" s="95">
        <v>24.4</v>
      </c>
      <c r="H208" s="104">
        <v>319</v>
      </c>
      <c r="I208" s="102">
        <v>39.6</v>
      </c>
      <c r="J208" s="104">
        <v>242</v>
      </c>
      <c r="K208" s="104">
        <v>57</v>
      </c>
      <c r="L208" s="104">
        <v>28</v>
      </c>
      <c r="M208" s="102">
        <v>682</v>
      </c>
      <c r="N208" s="95">
        <v>3830</v>
      </c>
      <c r="O208" s="95">
        <v>146</v>
      </c>
      <c r="P208" s="95">
        <v>4490</v>
      </c>
      <c r="Q208" s="102">
        <v>215</v>
      </c>
      <c r="R208" s="102">
        <v>1350</v>
      </c>
      <c r="S208" s="102">
        <v>81.7</v>
      </c>
      <c r="T208" s="102">
        <v>2060</v>
      </c>
      <c r="Z208" s="95">
        <v>439</v>
      </c>
      <c r="AA208" s="95">
        <v>488</v>
      </c>
      <c r="AB208">
        <v>134</v>
      </c>
      <c r="AC208">
        <v>296</v>
      </c>
      <c r="AD208">
        <v>2300</v>
      </c>
      <c r="AE208" s="102">
        <v>67.2</v>
      </c>
      <c r="AF208" s="103" t="s">
        <v>354</v>
      </c>
      <c r="AG208" s="53" t="s">
        <v>273</v>
      </c>
      <c r="AH208" s="53">
        <v>310</v>
      </c>
      <c r="AI208" t="s">
        <v>355</v>
      </c>
    </row>
    <row r="209" spans="1:35" x14ac:dyDescent="0.2">
      <c r="A209" s="103" t="s">
        <v>352</v>
      </c>
      <c r="B209" s="53" t="s">
        <v>273</v>
      </c>
      <c r="C209" s="53">
        <v>310</v>
      </c>
      <c r="D209" s="53">
        <v>28</v>
      </c>
      <c r="E209" s="104">
        <v>3610</v>
      </c>
      <c r="F209" s="104">
        <v>309</v>
      </c>
      <c r="G209" s="95">
        <v>6</v>
      </c>
      <c r="H209" s="104">
        <v>102</v>
      </c>
      <c r="I209" s="102">
        <v>8.9</v>
      </c>
      <c r="J209" s="104">
        <v>269</v>
      </c>
      <c r="K209" s="104">
        <v>20</v>
      </c>
      <c r="L209" s="104">
        <v>12</v>
      </c>
      <c r="M209" s="102">
        <v>54.3</v>
      </c>
      <c r="N209" s="95">
        <v>351</v>
      </c>
      <c r="O209" s="95">
        <v>123</v>
      </c>
      <c r="P209" s="95">
        <v>407</v>
      </c>
      <c r="Q209" s="102">
        <v>1.58</v>
      </c>
      <c r="R209" s="102">
        <v>31</v>
      </c>
      <c r="S209" s="102">
        <v>20.9</v>
      </c>
      <c r="T209" s="102">
        <v>49.2</v>
      </c>
      <c r="Z209" s="95">
        <v>4790</v>
      </c>
      <c r="AA209" s="95">
        <v>5720</v>
      </c>
      <c r="AB209" s="88">
        <f t="shared" si="3"/>
        <v>1801.8</v>
      </c>
      <c r="AD209">
        <v>5500</v>
      </c>
      <c r="AE209" s="102">
        <v>896</v>
      </c>
      <c r="AF209" s="103" t="s">
        <v>356</v>
      </c>
      <c r="AG209" s="53" t="s">
        <v>273</v>
      </c>
      <c r="AH209" s="53">
        <v>310</v>
      </c>
    </row>
    <row r="210" spans="1:35" x14ac:dyDescent="0.2">
      <c r="A210" s="103" t="s">
        <v>353</v>
      </c>
      <c r="B210" s="53" t="s">
        <v>273</v>
      </c>
      <c r="C210" s="53">
        <v>310</v>
      </c>
      <c r="D210" s="53">
        <v>283</v>
      </c>
      <c r="E210" s="104">
        <v>36000</v>
      </c>
      <c r="F210" s="104">
        <v>365</v>
      </c>
      <c r="G210" s="95">
        <v>26.9</v>
      </c>
      <c r="H210" s="104">
        <v>322</v>
      </c>
      <c r="I210" s="102">
        <v>44.1</v>
      </c>
      <c r="J210" s="104">
        <v>243</v>
      </c>
      <c r="K210" s="104">
        <v>61</v>
      </c>
      <c r="L210" s="104">
        <v>29</v>
      </c>
      <c r="M210" s="102">
        <v>787</v>
      </c>
      <c r="N210" s="95">
        <v>4310</v>
      </c>
      <c r="O210" s="95">
        <v>148</v>
      </c>
      <c r="P210" s="95">
        <v>5100</v>
      </c>
      <c r="Q210" s="102">
        <v>246</v>
      </c>
      <c r="R210" s="102">
        <v>1530</v>
      </c>
      <c r="S210" s="102">
        <v>82.7</v>
      </c>
      <c r="T210" s="102">
        <v>2340</v>
      </c>
      <c r="Z210" s="95">
        <v>415</v>
      </c>
      <c r="AA210" s="95">
        <v>480</v>
      </c>
      <c r="AB210" s="88">
        <f t="shared" si="3"/>
        <v>151.19999999999999</v>
      </c>
      <c r="AD210">
        <v>1430</v>
      </c>
      <c r="AE210" s="102">
        <v>65</v>
      </c>
      <c r="AF210" s="103" t="s">
        <v>357</v>
      </c>
      <c r="AG210" s="53" t="s">
        <v>273</v>
      </c>
      <c r="AH210" s="53">
        <v>310</v>
      </c>
    </row>
    <row r="211" spans="1:35" x14ac:dyDescent="0.2">
      <c r="A211" s="103" t="s">
        <v>354</v>
      </c>
      <c r="B211" s="53" t="s">
        <v>273</v>
      </c>
      <c r="C211" s="53">
        <v>310</v>
      </c>
      <c r="D211" s="53">
        <v>31</v>
      </c>
      <c r="E211" s="104">
        <v>4020</v>
      </c>
      <c r="F211" s="104">
        <v>306</v>
      </c>
      <c r="G211" s="95">
        <v>5</v>
      </c>
      <c r="H211" s="104">
        <v>164</v>
      </c>
      <c r="I211" s="102">
        <v>7.4</v>
      </c>
      <c r="J211" s="104">
        <v>256</v>
      </c>
      <c r="K211" s="104">
        <v>25</v>
      </c>
      <c r="L211" s="104">
        <v>18</v>
      </c>
      <c r="M211" s="102">
        <v>67.2</v>
      </c>
      <c r="N211" s="95">
        <v>439</v>
      </c>
      <c r="O211" s="95">
        <v>129</v>
      </c>
      <c r="P211" s="95">
        <v>488</v>
      </c>
      <c r="Q211" s="102">
        <v>5.45</v>
      </c>
      <c r="R211" s="102">
        <v>66.400000000000006</v>
      </c>
      <c r="S211" s="102">
        <v>36.799999999999997</v>
      </c>
      <c r="T211" s="102">
        <v>102</v>
      </c>
      <c r="Z211" s="95">
        <v>5260</v>
      </c>
      <c r="AA211" s="95">
        <v>6300</v>
      </c>
      <c r="AB211" s="88">
        <f t="shared" si="3"/>
        <v>1984.5</v>
      </c>
      <c r="AD211">
        <v>6000</v>
      </c>
      <c r="AE211" s="102">
        <v>1010</v>
      </c>
      <c r="AF211" s="103" t="s">
        <v>358</v>
      </c>
      <c r="AG211" s="53" t="s">
        <v>273</v>
      </c>
      <c r="AH211" s="53">
        <v>310</v>
      </c>
    </row>
    <row r="212" spans="1:35" x14ac:dyDescent="0.2">
      <c r="A212" s="103" t="s">
        <v>356</v>
      </c>
      <c r="B212" s="53" t="s">
        <v>273</v>
      </c>
      <c r="C212" s="53">
        <v>310</v>
      </c>
      <c r="D212" s="53">
        <v>313</v>
      </c>
      <c r="E212" s="104">
        <v>39900</v>
      </c>
      <c r="F212" s="104">
        <v>374</v>
      </c>
      <c r="G212" s="95">
        <v>30</v>
      </c>
      <c r="H212" s="104">
        <v>325</v>
      </c>
      <c r="I212" s="102">
        <v>48.3</v>
      </c>
      <c r="J212" s="104">
        <v>245</v>
      </c>
      <c r="K212" s="104">
        <v>65</v>
      </c>
      <c r="L212" s="104">
        <v>30</v>
      </c>
      <c r="M212" s="102">
        <v>896</v>
      </c>
      <c r="N212" s="95">
        <v>4790</v>
      </c>
      <c r="O212" s="95">
        <v>150</v>
      </c>
      <c r="P212" s="95">
        <v>5720</v>
      </c>
      <c r="Q212" s="102">
        <v>277</v>
      </c>
      <c r="R212" s="102">
        <v>1700</v>
      </c>
      <c r="S212" s="102">
        <v>83.3</v>
      </c>
      <c r="T212" s="102">
        <v>2620</v>
      </c>
      <c r="Z212" s="95">
        <v>5760</v>
      </c>
      <c r="AA212" s="95">
        <v>7000</v>
      </c>
      <c r="AB212" s="88">
        <f t="shared" si="3"/>
        <v>2205</v>
      </c>
      <c r="AD212">
        <v>6000</v>
      </c>
      <c r="AE212" s="102">
        <v>1130</v>
      </c>
      <c r="AF212" s="103" t="s">
        <v>359</v>
      </c>
      <c r="AG212" s="53" t="s">
        <v>273</v>
      </c>
      <c r="AH212" s="53">
        <v>310</v>
      </c>
    </row>
    <row r="213" spans="1:35" x14ac:dyDescent="0.2">
      <c r="A213" s="103" t="s">
        <v>357</v>
      </c>
      <c r="B213" s="53" t="s">
        <v>273</v>
      </c>
      <c r="C213" s="53">
        <v>310</v>
      </c>
      <c r="D213" s="53">
        <v>33</v>
      </c>
      <c r="E213" s="104">
        <v>4180</v>
      </c>
      <c r="F213" s="104">
        <v>313</v>
      </c>
      <c r="G213" s="95">
        <v>6.6</v>
      </c>
      <c r="H213" s="104">
        <v>102</v>
      </c>
      <c r="I213" s="102">
        <v>10.8</v>
      </c>
      <c r="J213" s="104">
        <v>269</v>
      </c>
      <c r="K213" s="104">
        <v>22</v>
      </c>
      <c r="L213" s="104">
        <v>13</v>
      </c>
      <c r="M213" s="102">
        <v>65</v>
      </c>
      <c r="N213" s="95">
        <v>415</v>
      </c>
      <c r="O213" s="95">
        <v>125</v>
      </c>
      <c r="P213" s="95">
        <v>480</v>
      </c>
      <c r="Q213" s="102">
        <v>1.92</v>
      </c>
      <c r="R213" s="102">
        <v>37.6</v>
      </c>
      <c r="S213" s="102">
        <v>21.4</v>
      </c>
      <c r="T213" s="102">
        <v>59.6</v>
      </c>
      <c r="Z213" s="95">
        <v>549</v>
      </c>
      <c r="AA213" s="95">
        <v>610</v>
      </c>
      <c r="AB213">
        <v>192</v>
      </c>
      <c r="AC213">
        <v>374</v>
      </c>
      <c r="AD213">
        <v>2250</v>
      </c>
      <c r="AE213" s="102">
        <v>85.1</v>
      </c>
      <c r="AF213" s="103" t="s">
        <v>360</v>
      </c>
      <c r="AG213" s="53" t="s">
        <v>273</v>
      </c>
      <c r="AH213" s="53">
        <v>310</v>
      </c>
      <c r="AI213" t="s">
        <v>355</v>
      </c>
    </row>
    <row r="214" spans="1:35" x14ac:dyDescent="0.2">
      <c r="A214" s="103" t="s">
        <v>358</v>
      </c>
      <c r="B214" s="53" t="s">
        <v>273</v>
      </c>
      <c r="C214" s="53">
        <v>310</v>
      </c>
      <c r="D214" s="53">
        <v>342</v>
      </c>
      <c r="E214" s="104">
        <v>43700</v>
      </c>
      <c r="F214" s="104">
        <v>382</v>
      </c>
      <c r="G214" s="95">
        <v>32.6</v>
      </c>
      <c r="H214" s="104">
        <v>328</v>
      </c>
      <c r="I214" s="102">
        <v>52.6</v>
      </c>
      <c r="J214" s="104">
        <v>243</v>
      </c>
      <c r="K214" s="104">
        <v>70</v>
      </c>
      <c r="L214" s="104">
        <v>32</v>
      </c>
      <c r="M214" s="102">
        <v>1010</v>
      </c>
      <c r="N214" s="95">
        <v>5260</v>
      </c>
      <c r="O214" s="95">
        <v>152</v>
      </c>
      <c r="P214" s="95">
        <v>6300</v>
      </c>
      <c r="Q214" s="102">
        <v>310</v>
      </c>
      <c r="R214" s="102">
        <v>1890</v>
      </c>
      <c r="S214" s="102">
        <v>84.2</v>
      </c>
      <c r="T214" s="102">
        <v>2910</v>
      </c>
      <c r="Z214" s="95">
        <v>6450</v>
      </c>
      <c r="AA214" s="95">
        <v>7900</v>
      </c>
      <c r="AB214" s="88">
        <f t="shared" si="3"/>
        <v>2488.5</v>
      </c>
      <c r="AD214">
        <v>6000</v>
      </c>
      <c r="AE214" s="102">
        <v>1300</v>
      </c>
      <c r="AF214" s="103" t="s">
        <v>361</v>
      </c>
      <c r="AG214" s="53" t="s">
        <v>273</v>
      </c>
      <c r="AH214" s="53">
        <v>310</v>
      </c>
    </row>
    <row r="215" spans="1:35" x14ac:dyDescent="0.2">
      <c r="A215" s="103" t="s">
        <v>359</v>
      </c>
      <c r="B215" s="53" t="s">
        <v>273</v>
      </c>
      <c r="C215" s="53">
        <v>310</v>
      </c>
      <c r="D215" s="53">
        <v>375</v>
      </c>
      <c r="E215" s="104">
        <v>47700</v>
      </c>
      <c r="F215" s="104">
        <v>391</v>
      </c>
      <c r="G215" s="95">
        <v>35.4</v>
      </c>
      <c r="H215" s="104">
        <v>330</v>
      </c>
      <c r="I215" s="102">
        <v>57.1</v>
      </c>
      <c r="J215" s="104">
        <v>244</v>
      </c>
      <c r="K215" s="104">
        <v>74</v>
      </c>
      <c r="L215" s="104">
        <v>33</v>
      </c>
      <c r="M215" s="102">
        <v>1130</v>
      </c>
      <c r="N215" s="95">
        <v>5760</v>
      </c>
      <c r="O215" s="95">
        <v>154</v>
      </c>
      <c r="P215" s="95">
        <v>7000</v>
      </c>
      <c r="Q215" s="102">
        <v>343</v>
      </c>
      <c r="R215" s="102">
        <v>2080</v>
      </c>
      <c r="S215" s="102">
        <v>84.8</v>
      </c>
      <c r="T215" s="102">
        <v>3200</v>
      </c>
      <c r="Z215" s="95">
        <v>634</v>
      </c>
      <c r="AA215" s="95">
        <v>708</v>
      </c>
      <c r="AB215">
        <v>223</v>
      </c>
      <c r="AC215">
        <v>429</v>
      </c>
      <c r="AD215">
        <v>2290</v>
      </c>
      <c r="AE215" s="102">
        <v>99.2</v>
      </c>
      <c r="AF215" s="103" t="s">
        <v>362</v>
      </c>
      <c r="AG215" s="53" t="s">
        <v>273</v>
      </c>
      <c r="AH215" s="53">
        <v>310</v>
      </c>
      <c r="AI215" t="s">
        <v>355</v>
      </c>
    </row>
    <row r="216" spans="1:35" x14ac:dyDescent="0.2">
      <c r="A216" s="103" t="s">
        <v>360</v>
      </c>
      <c r="B216" s="53" t="s">
        <v>273</v>
      </c>
      <c r="C216" s="53">
        <v>310</v>
      </c>
      <c r="D216" s="53">
        <v>39</v>
      </c>
      <c r="E216" s="104">
        <v>4940</v>
      </c>
      <c r="F216" s="104">
        <v>310</v>
      </c>
      <c r="G216" s="95">
        <v>5.8</v>
      </c>
      <c r="H216" s="104">
        <v>165</v>
      </c>
      <c r="I216" s="102">
        <v>9.6999999999999993</v>
      </c>
      <c r="J216" s="104">
        <v>256</v>
      </c>
      <c r="K216" s="104">
        <v>27</v>
      </c>
      <c r="L216" s="104">
        <v>19</v>
      </c>
      <c r="M216" s="102">
        <v>85.1</v>
      </c>
      <c r="N216" s="95">
        <v>549</v>
      </c>
      <c r="O216" s="95">
        <v>131</v>
      </c>
      <c r="P216" s="95">
        <v>610</v>
      </c>
      <c r="Q216" s="102">
        <v>7.27</v>
      </c>
      <c r="R216" s="102">
        <v>88.1</v>
      </c>
      <c r="S216" s="102">
        <v>38.4</v>
      </c>
      <c r="T216" s="102">
        <v>135</v>
      </c>
      <c r="Z216" s="95">
        <v>7130</v>
      </c>
      <c r="AA216" s="95">
        <v>8820</v>
      </c>
      <c r="AB216" s="88">
        <f t="shared" si="3"/>
        <v>2778.3</v>
      </c>
      <c r="AD216">
        <v>6000</v>
      </c>
      <c r="AE216" s="102">
        <v>1480</v>
      </c>
      <c r="AF216" s="103" t="s">
        <v>363</v>
      </c>
      <c r="AG216" s="53" t="s">
        <v>273</v>
      </c>
      <c r="AH216" s="53">
        <v>310</v>
      </c>
    </row>
    <row r="217" spans="1:35" x14ac:dyDescent="0.2">
      <c r="A217" s="103" t="s">
        <v>361</v>
      </c>
      <c r="B217" s="53" t="s">
        <v>273</v>
      </c>
      <c r="C217" s="53">
        <v>310</v>
      </c>
      <c r="D217" s="53">
        <v>415</v>
      </c>
      <c r="E217" s="104">
        <v>52900</v>
      </c>
      <c r="F217" s="104">
        <v>403</v>
      </c>
      <c r="G217" s="95">
        <v>38.9</v>
      </c>
      <c r="H217" s="104">
        <v>334</v>
      </c>
      <c r="I217" s="102">
        <v>62.7</v>
      </c>
      <c r="J217" s="104">
        <v>244</v>
      </c>
      <c r="K217" s="104">
        <v>80</v>
      </c>
      <c r="L217" s="104">
        <v>35</v>
      </c>
      <c r="M217" s="102">
        <v>1300</v>
      </c>
      <c r="N217" s="95">
        <v>6450</v>
      </c>
      <c r="O217" s="95">
        <v>157</v>
      </c>
      <c r="P217" s="95">
        <v>7900</v>
      </c>
      <c r="Q217" s="102">
        <v>391</v>
      </c>
      <c r="R217" s="102">
        <v>2340</v>
      </c>
      <c r="S217" s="102">
        <v>86</v>
      </c>
      <c r="T217" s="102">
        <v>3610</v>
      </c>
      <c r="Z217" s="95">
        <v>7910</v>
      </c>
      <c r="AA217" s="95">
        <v>9880</v>
      </c>
      <c r="AB217" s="88">
        <f t="shared" si="3"/>
        <v>3112.2</v>
      </c>
      <c r="AD217">
        <v>6000</v>
      </c>
      <c r="AE217" s="102">
        <v>1690</v>
      </c>
      <c r="AF217" s="103" t="s">
        <v>364</v>
      </c>
      <c r="AG217" s="53" t="s">
        <v>273</v>
      </c>
      <c r="AH217" s="53">
        <v>310</v>
      </c>
    </row>
    <row r="218" spans="1:35" x14ac:dyDescent="0.2">
      <c r="A218" s="103" t="s">
        <v>362</v>
      </c>
      <c r="B218" s="53" t="s">
        <v>273</v>
      </c>
      <c r="C218" s="53">
        <v>310</v>
      </c>
      <c r="D218" s="53">
        <v>45</v>
      </c>
      <c r="E218" s="104">
        <v>5690</v>
      </c>
      <c r="F218" s="104">
        <v>313</v>
      </c>
      <c r="G218" s="95">
        <v>6.6</v>
      </c>
      <c r="H218" s="104">
        <v>166</v>
      </c>
      <c r="I218" s="102">
        <v>11.2</v>
      </c>
      <c r="J218" s="104">
        <v>257</v>
      </c>
      <c r="K218" s="104">
        <v>28</v>
      </c>
      <c r="L218" s="104">
        <v>19</v>
      </c>
      <c r="M218" s="102">
        <v>99.2</v>
      </c>
      <c r="N218" s="95">
        <v>634</v>
      </c>
      <c r="O218" s="95">
        <v>132</v>
      </c>
      <c r="P218" s="95">
        <v>708</v>
      </c>
      <c r="Q218" s="102">
        <v>8.5500000000000007</v>
      </c>
      <c r="R218" s="102">
        <v>103</v>
      </c>
      <c r="S218" s="102">
        <v>38.799999999999997</v>
      </c>
      <c r="T218" s="102">
        <v>158</v>
      </c>
      <c r="Z218" s="95">
        <v>747</v>
      </c>
      <c r="AA218" s="95">
        <v>837</v>
      </c>
      <c r="AB218">
        <v>265</v>
      </c>
      <c r="AC218">
        <v>502</v>
      </c>
      <c r="AD218">
        <v>2350</v>
      </c>
      <c r="AE218" s="102">
        <v>118</v>
      </c>
      <c r="AF218" s="103" t="s">
        <v>365</v>
      </c>
      <c r="AG218" s="53" t="s">
        <v>273</v>
      </c>
      <c r="AH218" s="53">
        <v>310</v>
      </c>
      <c r="AI218" t="s">
        <v>355</v>
      </c>
    </row>
    <row r="219" spans="1:35" x14ac:dyDescent="0.2">
      <c r="A219" s="103" t="s">
        <v>363</v>
      </c>
      <c r="B219" s="53" t="s">
        <v>273</v>
      </c>
      <c r="C219" s="53">
        <v>310</v>
      </c>
      <c r="D219" s="53">
        <v>454</v>
      </c>
      <c r="E219" s="104">
        <v>57800</v>
      </c>
      <c r="F219" s="104">
        <v>415</v>
      </c>
      <c r="G219" s="95">
        <v>41.3</v>
      </c>
      <c r="H219" s="104">
        <v>336</v>
      </c>
      <c r="I219" s="102">
        <v>68.7</v>
      </c>
      <c r="J219" s="104">
        <v>244</v>
      </c>
      <c r="K219" s="104">
        <v>86</v>
      </c>
      <c r="L219" s="104">
        <v>36</v>
      </c>
      <c r="M219" s="102">
        <v>1480</v>
      </c>
      <c r="N219" s="95">
        <v>7130</v>
      </c>
      <c r="O219" s="95">
        <v>160</v>
      </c>
      <c r="P219" s="95">
        <v>8820</v>
      </c>
      <c r="Q219" s="102">
        <v>436</v>
      </c>
      <c r="R219" s="102">
        <v>2600</v>
      </c>
      <c r="S219" s="102">
        <v>86.9</v>
      </c>
      <c r="T219" s="102">
        <v>4000</v>
      </c>
      <c r="Z219" s="95">
        <v>849</v>
      </c>
      <c r="AA219" s="95">
        <v>941</v>
      </c>
      <c r="AB219">
        <v>296</v>
      </c>
      <c r="AC219">
        <v>472</v>
      </c>
      <c r="AD219">
        <v>2930</v>
      </c>
      <c r="AE219" s="102">
        <v>129</v>
      </c>
      <c r="AF219" s="103" t="s">
        <v>366</v>
      </c>
      <c r="AG219" s="53" t="s">
        <v>273</v>
      </c>
      <c r="AH219" s="53">
        <v>310</v>
      </c>
      <c r="AI219" t="s">
        <v>355</v>
      </c>
    </row>
    <row r="220" spans="1:35" x14ac:dyDescent="0.2">
      <c r="A220" s="103" t="s">
        <v>364</v>
      </c>
      <c r="B220" s="53" t="s">
        <v>273</v>
      </c>
      <c r="C220" s="53">
        <v>310</v>
      </c>
      <c r="D220" s="53">
        <v>500</v>
      </c>
      <c r="E220" s="104">
        <v>63700</v>
      </c>
      <c r="F220" s="104">
        <v>427</v>
      </c>
      <c r="G220" s="95">
        <v>45.1</v>
      </c>
      <c r="H220" s="104">
        <v>340</v>
      </c>
      <c r="I220" s="102">
        <v>75.099999999999994</v>
      </c>
      <c r="J220" s="104">
        <v>244</v>
      </c>
      <c r="K220" s="104">
        <v>92</v>
      </c>
      <c r="L220" s="104">
        <v>38</v>
      </c>
      <c r="M220" s="102">
        <v>1690</v>
      </c>
      <c r="N220" s="95">
        <v>7910</v>
      </c>
      <c r="O220" s="95">
        <v>163</v>
      </c>
      <c r="P220" s="95">
        <v>9880</v>
      </c>
      <c r="Q220" s="102">
        <v>494</v>
      </c>
      <c r="R220" s="102">
        <v>2910</v>
      </c>
      <c r="S220" s="102">
        <v>88.1</v>
      </c>
      <c r="T220" s="102">
        <v>4490</v>
      </c>
      <c r="Z220" s="95">
        <v>949</v>
      </c>
      <c r="AA220" s="95">
        <v>1060</v>
      </c>
      <c r="AB220">
        <v>334</v>
      </c>
      <c r="AC220">
        <v>541</v>
      </c>
      <c r="AD220">
        <v>2990</v>
      </c>
      <c r="AE220" s="102">
        <v>145</v>
      </c>
      <c r="AF220" s="103" t="s">
        <v>367</v>
      </c>
      <c r="AG220" s="53" t="s">
        <v>273</v>
      </c>
      <c r="AH220" s="53">
        <v>310</v>
      </c>
      <c r="AI220" t="s">
        <v>355</v>
      </c>
    </row>
    <row r="221" spans="1:35" x14ac:dyDescent="0.2">
      <c r="A221" s="103" t="s">
        <v>365</v>
      </c>
      <c r="B221" s="53" t="s">
        <v>273</v>
      </c>
      <c r="C221" s="53">
        <v>310</v>
      </c>
      <c r="D221" s="53">
        <v>52</v>
      </c>
      <c r="E221" s="104">
        <v>6670</v>
      </c>
      <c r="F221" s="104">
        <v>317</v>
      </c>
      <c r="G221" s="95">
        <v>7.6</v>
      </c>
      <c r="H221" s="104">
        <v>167</v>
      </c>
      <c r="I221" s="102">
        <v>13.2</v>
      </c>
      <c r="J221" s="104">
        <v>257</v>
      </c>
      <c r="K221" s="104">
        <v>30</v>
      </c>
      <c r="L221" s="104">
        <v>20</v>
      </c>
      <c r="M221" s="102">
        <v>118</v>
      </c>
      <c r="N221" s="95">
        <v>747</v>
      </c>
      <c r="O221" s="95">
        <v>133</v>
      </c>
      <c r="P221" s="95">
        <v>837</v>
      </c>
      <c r="Q221" s="102">
        <v>10.3</v>
      </c>
      <c r="R221" s="102">
        <v>123</v>
      </c>
      <c r="S221" s="102">
        <v>39.299999999999997</v>
      </c>
      <c r="T221" s="102">
        <v>189</v>
      </c>
      <c r="Z221" s="95">
        <v>1060</v>
      </c>
      <c r="AA221" s="95">
        <v>1190</v>
      </c>
      <c r="AB221">
        <v>375</v>
      </c>
      <c r="AC221">
        <v>606</v>
      </c>
      <c r="AD221">
        <v>3070</v>
      </c>
      <c r="AE221" s="102">
        <v>165</v>
      </c>
      <c r="AF221" s="103" t="s">
        <v>368</v>
      </c>
      <c r="AG221" s="53" t="s">
        <v>273</v>
      </c>
      <c r="AH221" s="53">
        <v>310</v>
      </c>
      <c r="AI221" t="s">
        <v>355</v>
      </c>
    </row>
    <row r="222" spans="1:35" x14ac:dyDescent="0.2">
      <c r="A222" s="112" t="s">
        <v>366</v>
      </c>
      <c r="B222" s="53" t="s">
        <v>273</v>
      </c>
      <c r="C222" s="53">
        <v>310</v>
      </c>
      <c r="D222" s="53">
        <v>60</v>
      </c>
      <c r="E222" s="104">
        <v>7590</v>
      </c>
      <c r="F222" s="104">
        <v>303</v>
      </c>
      <c r="G222" s="95">
        <v>7.5</v>
      </c>
      <c r="H222" s="104">
        <v>203</v>
      </c>
      <c r="I222" s="102">
        <v>13.1</v>
      </c>
      <c r="J222" s="113">
        <v>238</v>
      </c>
      <c r="K222" s="113">
        <v>33</v>
      </c>
      <c r="L222" s="113">
        <v>22</v>
      </c>
      <c r="M222" s="102">
        <v>129</v>
      </c>
      <c r="N222" s="95">
        <v>849</v>
      </c>
      <c r="O222" s="95">
        <v>130</v>
      </c>
      <c r="P222" s="95">
        <v>941</v>
      </c>
      <c r="Q222" s="102">
        <v>18.3</v>
      </c>
      <c r="R222" s="102">
        <v>180</v>
      </c>
      <c r="S222" s="102">
        <v>49.1</v>
      </c>
      <c r="T222" s="102">
        <v>275</v>
      </c>
      <c r="Z222" s="95">
        <v>1160</v>
      </c>
      <c r="AA222" s="95">
        <v>1280</v>
      </c>
      <c r="AB222">
        <v>403</v>
      </c>
      <c r="AC222">
        <v>560</v>
      </c>
      <c r="AD222">
        <v>3780</v>
      </c>
      <c r="AE222" s="102">
        <v>177</v>
      </c>
      <c r="AF222" s="103" t="s">
        <v>369</v>
      </c>
      <c r="AG222" s="53" t="s">
        <v>273</v>
      </c>
      <c r="AH222" s="53">
        <v>310</v>
      </c>
      <c r="AI222" t="s">
        <v>355</v>
      </c>
    </row>
    <row r="223" spans="1:35" x14ac:dyDescent="0.2">
      <c r="A223" s="103" t="s">
        <v>367</v>
      </c>
      <c r="B223" s="53" t="s">
        <v>273</v>
      </c>
      <c r="C223" s="53">
        <v>310</v>
      </c>
      <c r="D223" s="53">
        <v>67</v>
      </c>
      <c r="E223" s="104">
        <v>8510</v>
      </c>
      <c r="F223" s="104">
        <v>306</v>
      </c>
      <c r="G223" s="95">
        <v>8.5</v>
      </c>
      <c r="H223" s="104">
        <v>204</v>
      </c>
      <c r="I223" s="102">
        <v>14.6</v>
      </c>
      <c r="J223" s="104">
        <v>242</v>
      </c>
      <c r="K223" s="104">
        <v>32</v>
      </c>
      <c r="L223" s="104">
        <v>20</v>
      </c>
      <c r="M223" s="102">
        <v>145</v>
      </c>
      <c r="N223" s="95">
        <v>949</v>
      </c>
      <c r="O223" s="95">
        <v>131</v>
      </c>
      <c r="P223" s="95">
        <v>1060</v>
      </c>
      <c r="Q223" s="102">
        <v>20.7</v>
      </c>
      <c r="R223" s="102">
        <v>203</v>
      </c>
      <c r="S223" s="102">
        <v>49.3</v>
      </c>
      <c r="T223" s="102">
        <v>310</v>
      </c>
      <c r="Z223" s="95">
        <v>1280</v>
      </c>
      <c r="AA223" s="95">
        <v>1420</v>
      </c>
      <c r="AB223">
        <v>447</v>
      </c>
      <c r="AC223">
        <v>586</v>
      </c>
      <c r="AD223">
        <v>3870</v>
      </c>
      <c r="AE223" s="102">
        <v>199</v>
      </c>
      <c r="AF223" s="103" t="s">
        <v>370</v>
      </c>
      <c r="AG223" s="53" t="s">
        <v>273</v>
      </c>
      <c r="AH223" s="53">
        <v>310</v>
      </c>
      <c r="AI223" t="s">
        <v>355</v>
      </c>
    </row>
    <row r="224" spans="1:35" x14ac:dyDescent="0.2">
      <c r="A224" s="103" t="s">
        <v>368</v>
      </c>
      <c r="B224" s="53" t="s">
        <v>273</v>
      </c>
      <c r="C224" s="53">
        <v>310</v>
      </c>
      <c r="D224" s="53">
        <v>74</v>
      </c>
      <c r="E224" s="104">
        <v>9490</v>
      </c>
      <c r="F224" s="104">
        <v>310</v>
      </c>
      <c r="G224" s="95">
        <v>9.4</v>
      </c>
      <c r="H224" s="104">
        <v>205</v>
      </c>
      <c r="I224" s="102">
        <v>16.3</v>
      </c>
      <c r="J224" s="104">
        <v>244</v>
      </c>
      <c r="K224" s="104">
        <v>33</v>
      </c>
      <c r="L224" s="104">
        <v>20</v>
      </c>
      <c r="M224" s="102">
        <v>165</v>
      </c>
      <c r="N224" s="95">
        <v>1060</v>
      </c>
      <c r="O224" s="95">
        <v>132</v>
      </c>
      <c r="P224" s="95">
        <v>1190</v>
      </c>
      <c r="Q224" s="102">
        <v>23.4</v>
      </c>
      <c r="R224" s="102">
        <v>229</v>
      </c>
      <c r="S224" s="102">
        <v>49.7</v>
      </c>
      <c r="T224" s="102">
        <v>350</v>
      </c>
      <c r="Z224" s="95">
        <v>1440</v>
      </c>
      <c r="AA224" s="95">
        <v>1590</v>
      </c>
      <c r="AB224">
        <v>454</v>
      </c>
      <c r="AC224">
        <v>634</v>
      </c>
      <c r="AD224">
        <v>4920</v>
      </c>
      <c r="AE224" s="102">
        <v>222</v>
      </c>
      <c r="AF224" s="103" t="s">
        <v>371</v>
      </c>
      <c r="AG224" s="53" t="s">
        <v>273</v>
      </c>
      <c r="AH224" s="53">
        <v>310</v>
      </c>
      <c r="AI224" t="s">
        <v>355</v>
      </c>
    </row>
    <row r="225" spans="1:35" x14ac:dyDescent="0.2">
      <c r="A225" s="112" t="s">
        <v>369</v>
      </c>
      <c r="B225" s="53" t="s">
        <v>273</v>
      </c>
      <c r="C225" s="53">
        <v>310</v>
      </c>
      <c r="D225" s="53">
        <v>79</v>
      </c>
      <c r="E225" s="104">
        <v>10100</v>
      </c>
      <c r="F225" s="104">
        <v>306</v>
      </c>
      <c r="G225" s="95">
        <v>8.8000000000000007</v>
      </c>
      <c r="H225" s="104">
        <v>254</v>
      </c>
      <c r="I225" s="102">
        <v>14.6</v>
      </c>
      <c r="J225" s="113">
        <v>238</v>
      </c>
      <c r="K225" s="113">
        <v>34</v>
      </c>
      <c r="L225" s="113">
        <v>22</v>
      </c>
      <c r="M225" s="102">
        <v>177</v>
      </c>
      <c r="N225" s="95">
        <v>1160</v>
      </c>
      <c r="O225" s="95">
        <v>132</v>
      </c>
      <c r="P225" s="95">
        <v>1280</v>
      </c>
      <c r="Q225" s="102">
        <v>39.9</v>
      </c>
      <c r="R225" s="102">
        <v>314</v>
      </c>
      <c r="S225" s="102">
        <v>62.9</v>
      </c>
      <c r="T225" s="102">
        <v>478</v>
      </c>
      <c r="Z225" s="95">
        <v>1690</v>
      </c>
      <c r="AA225" s="95">
        <v>1880</v>
      </c>
      <c r="AB225" s="88">
        <f>+AA225*0.315</f>
        <v>592.20000000000005</v>
      </c>
      <c r="AD225">
        <v>4200</v>
      </c>
      <c r="AE225" s="102">
        <v>302</v>
      </c>
      <c r="AF225" s="103" t="s">
        <v>372</v>
      </c>
      <c r="AG225" s="53" t="s">
        <v>273</v>
      </c>
      <c r="AH225" s="53">
        <v>360</v>
      </c>
    </row>
    <row r="226" spans="1:35" x14ac:dyDescent="0.2">
      <c r="A226" s="103" t="s">
        <v>370</v>
      </c>
      <c r="B226" s="53" t="s">
        <v>273</v>
      </c>
      <c r="C226" s="53">
        <v>310</v>
      </c>
      <c r="D226" s="53">
        <v>86</v>
      </c>
      <c r="E226" s="104">
        <v>11000</v>
      </c>
      <c r="F226" s="104">
        <v>310</v>
      </c>
      <c r="G226" s="95">
        <v>9.1</v>
      </c>
      <c r="H226" s="104">
        <v>254</v>
      </c>
      <c r="I226" s="102">
        <v>16.3</v>
      </c>
      <c r="J226" s="104">
        <v>244</v>
      </c>
      <c r="K226" s="104">
        <v>33</v>
      </c>
      <c r="L226" s="104">
        <v>20</v>
      </c>
      <c r="M226" s="102">
        <v>199</v>
      </c>
      <c r="N226" s="95">
        <v>1280</v>
      </c>
      <c r="O226" s="95">
        <v>135</v>
      </c>
      <c r="P226" s="95">
        <v>1420</v>
      </c>
      <c r="Q226" s="102">
        <v>44.5</v>
      </c>
      <c r="R226" s="102">
        <v>351</v>
      </c>
      <c r="S226" s="102">
        <v>63.6</v>
      </c>
      <c r="T226" s="102">
        <v>533</v>
      </c>
      <c r="Z226" s="95">
        <v>20900</v>
      </c>
      <c r="AA226" s="95">
        <v>27200</v>
      </c>
      <c r="AB226" s="88">
        <f>+AA226*0.315</f>
        <v>8568</v>
      </c>
      <c r="AD226">
        <v>7000</v>
      </c>
      <c r="AE226" s="102">
        <v>5960</v>
      </c>
      <c r="AF226" s="103" t="s">
        <v>373</v>
      </c>
      <c r="AG226" s="53" t="s">
        <v>273</v>
      </c>
      <c r="AH226" s="53">
        <v>360</v>
      </c>
    </row>
    <row r="227" spans="1:35" x14ac:dyDescent="0.2">
      <c r="A227" s="103" t="s">
        <v>371</v>
      </c>
      <c r="B227" s="53" t="s">
        <v>273</v>
      </c>
      <c r="C227" s="53">
        <v>310</v>
      </c>
      <c r="D227" s="53">
        <v>97</v>
      </c>
      <c r="E227" s="104">
        <v>12300</v>
      </c>
      <c r="F227" s="104">
        <v>308</v>
      </c>
      <c r="G227" s="95">
        <v>9.9</v>
      </c>
      <c r="H227" s="104">
        <v>305</v>
      </c>
      <c r="I227" s="102">
        <v>15.4</v>
      </c>
      <c r="J227" s="104">
        <v>244</v>
      </c>
      <c r="K227" s="104">
        <v>32</v>
      </c>
      <c r="L227" s="104">
        <v>21</v>
      </c>
      <c r="M227" s="102">
        <v>222</v>
      </c>
      <c r="N227" s="95">
        <v>1440</v>
      </c>
      <c r="O227" s="95">
        <v>134</v>
      </c>
      <c r="P227" s="95">
        <v>1590</v>
      </c>
      <c r="Q227" s="102">
        <v>72.900000000000006</v>
      </c>
      <c r="R227" s="102">
        <v>478</v>
      </c>
      <c r="S227" s="102">
        <v>77</v>
      </c>
      <c r="T227" s="102">
        <v>725</v>
      </c>
      <c r="Z227" s="95">
        <v>1840</v>
      </c>
      <c r="AA227" s="95">
        <v>2060</v>
      </c>
      <c r="AB227" s="88">
        <f>+AA227*0.315</f>
        <v>648.9</v>
      </c>
      <c r="AD227">
        <v>4300</v>
      </c>
      <c r="AE227" s="102">
        <v>331</v>
      </c>
      <c r="AF227" s="103" t="s">
        <v>374</v>
      </c>
      <c r="AG227" s="53" t="s">
        <v>273</v>
      </c>
      <c r="AH227" s="53">
        <v>360</v>
      </c>
    </row>
    <row r="228" spans="1:35" x14ac:dyDescent="0.2">
      <c r="A228" s="103" t="s">
        <v>372</v>
      </c>
      <c r="B228" s="53" t="s">
        <v>273</v>
      </c>
      <c r="C228" s="53">
        <v>360</v>
      </c>
      <c r="D228" s="53">
        <v>101</v>
      </c>
      <c r="E228" s="104">
        <v>12900</v>
      </c>
      <c r="F228" s="104">
        <v>357</v>
      </c>
      <c r="G228" s="95">
        <v>10.5</v>
      </c>
      <c r="H228" s="104">
        <v>255</v>
      </c>
      <c r="I228" s="102">
        <v>18.3</v>
      </c>
      <c r="J228" s="104">
        <v>282</v>
      </c>
      <c r="K228" s="104">
        <v>37</v>
      </c>
      <c r="L228" s="104">
        <v>23</v>
      </c>
      <c r="M228" s="102">
        <v>302</v>
      </c>
      <c r="N228" s="95">
        <v>1690</v>
      </c>
      <c r="O228" s="95">
        <v>153</v>
      </c>
      <c r="P228" s="95">
        <v>1880</v>
      </c>
      <c r="Q228" s="102">
        <v>50.6</v>
      </c>
      <c r="R228" s="102">
        <v>397</v>
      </c>
      <c r="S228" s="102">
        <v>62.6</v>
      </c>
      <c r="T228" s="102">
        <v>606</v>
      </c>
      <c r="Z228" s="95">
        <v>2010</v>
      </c>
      <c r="AA228" s="95">
        <v>2270</v>
      </c>
      <c r="AB228" s="88">
        <f>+AA228*0.315</f>
        <v>715.05</v>
      </c>
      <c r="AD228">
        <v>4420</v>
      </c>
      <c r="AE228" s="102">
        <v>365</v>
      </c>
      <c r="AF228" s="103" t="s">
        <v>375</v>
      </c>
      <c r="AG228" s="53" t="s">
        <v>273</v>
      </c>
      <c r="AH228" s="53">
        <v>360</v>
      </c>
    </row>
    <row r="229" spans="1:35" x14ac:dyDescent="0.2">
      <c r="A229" s="103" t="s">
        <v>373</v>
      </c>
      <c r="B229" s="53" t="s">
        <v>273</v>
      </c>
      <c r="C229" s="53">
        <v>360</v>
      </c>
      <c r="D229" s="53">
        <v>1086</v>
      </c>
      <c r="E229" s="104">
        <v>139000</v>
      </c>
      <c r="F229" s="104">
        <v>569</v>
      </c>
      <c r="G229" s="95">
        <v>78</v>
      </c>
      <c r="H229" s="104">
        <v>454</v>
      </c>
      <c r="I229" s="102">
        <v>125</v>
      </c>
      <c r="J229" s="104">
        <v>286</v>
      </c>
      <c r="K229" s="104">
        <v>142</v>
      </c>
      <c r="L229" s="104">
        <v>54</v>
      </c>
      <c r="M229" s="102">
        <v>5960</v>
      </c>
      <c r="N229" s="95">
        <v>20900</v>
      </c>
      <c r="O229" s="95">
        <v>207</v>
      </c>
      <c r="P229" s="95">
        <v>27200</v>
      </c>
      <c r="Q229" s="102">
        <v>1960</v>
      </c>
      <c r="R229" s="102">
        <v>8650</v>
      </c>
      <c r="S229" s="102">
        <v>119</v>
      </c>
      <c r="T229" s="102">
        <v>13400</v>
      </c>
      <c r="Z229" s="95">
        <v>2330</v>
      </c>
      <c r="AA229" s="95">
        <v>2560</v>
      </c>
      <c r="AB229" s="88">
        <f>+Z229*0.315</f>
        <v>733.95</v>
      </c>
      <c r="AD229">
        <v>6570</v>
      </c>
      <c r="AE229" s="102">
        <v>415</v>
      </c>
      <c r="AF229" s="103" t="s">
        <v>376</v>
      </c>
      <c r="AG229" s="53" t="s">
        <v>273</v>
      </c>
      <c r="AH229" s="53">
        <v>360</v>
      </c>
    </row>
    <row r="230" spans="1:35" x14ac:dyDescent="0.2">
      <c r="A230" s="103" t="s">
        <v>374</v>
      </c>
      <c r="B230" s="53" t="s">
        <v>273</v>
      </c>
      <c r="C230" s="53">
        <v>360</v>
      </c>
      <c r="D230" s="53">
        <v>110</v>
      </c>
      <c r="E230" s="104">
        <v>14000</v>
      </c>
      <c r="F230" s="104">
        <v>360</v>
      </c>
      <c r="G230" s="95">
        <v>11.4</v>
      </c>
      <c r="H230" s="104">
        <v>256</v>
      </c>
      <c r="I230" s="102">
        <v>19.899999999999999</v>
      </c>
      <c r="J230" s="104">
        <v>281</v>
      </c>
      <c r="K230" s="104">
        <v>39</v>
      </c>
      <c r="L230" s="104">
        <v>23</v>
      </c>
      <c r="M230" s="102">
        <v>331</v>
      </c>
      <c r="N230" s="95">
        <v>1840</v>
      </c>
      <c r="O230" s="95">
        <v>154</v>
      </c>
      <c r="P230" s="95">
        <v>2060</v>
      </c>
      <c r="Q230" s="102">
        <v>55.7</v>
      </c>
      <c r="R230" s="102">
        <v>435</v>
      </c>
      <c r="S230" s="102">
        <v>63.1</v>
      </c>
      <c r="T230" s="102">
        <v>664</v>
      </c>
      <c r="Z230" s="95">
        <v>2570</v>
      </c>
      <c r="AA230" s="95">
        <v>2840</v>
      </c>
      <c r="AB230" s="88">
        <f>+Z230*0.315</f>
        <v>809.55</v>
      </c>
      <c r="AD230">
        <v>6350</v>
      </c>
      <c r="AE230" s="102">
        <v>463</v>
      </c>
      <c r="AF230" s="103" t="s">
        <v>377</v>
      </c>
      <c r="AG230" s="53" t="s">
        <v>273</v>
      </c>
      <c r="AH230" s="53">
        <v>360</v>
      </c>
    </row>
    <row r="231" spans="1:35" x14ac:dyDescent="0.2">
      <c r="A231" s="103" t="s">
        <v>375</v>
      </c>
      <c r="B231" s="53" t="s">
        <v>273</v>
      </c>
      <c r="C231" s="53">
        <v>360</v>
      </c>
      <c r="D231" s="53">
        <v>122</v>
      </c>
      <c r="E231" s="104">
        <v>15500</v>
      </c>
      <c r="F231" s="104">
        <v>363</v>
      </c>
      <c r="G231" s="95">
        <v>13</v>
      </c>
      <c r="H231" s="104">
        <v>257</v>
      </c>
      <c r="I231" s="102">
        <v>21.7</v>
      </c>
      <c r="J231" s="104">
        <v>280</v>
      </c>
      <c r="K231" s="104">
        <v>41</v>
      </c>
      <c r="L231" s="104">
        <v>24</v>
      </c>
      <c r="M231" s="102">
        <v>365</v>
      </c>
      <c r="N231" s="95">
        <v>2010</v>
      </c>
      <c r="O231" s="95">
        <v>153</v>
      </c>
      <c r="P231" s="95">
        <v>2270</v>
      </c>
      <c r="Q231" s="102">
        <v>61.5</v>
      </c>
      <c r="R231" s="102">
        <v>478</v>
      </c>
      <c r="S231" s="102">
        <v>63</v>
      </c>
      <c r="T231" s="102">
        <v>732</v>
      </c>
      <c r="Z231" s="95">
        <v>2830</v>
      </c>
      <c r="AA231" s="95">
        <v>3140</v>
      </c>
      <c r="AB231" s="88">
        <f>+AA231*0.315</f>
        <v>989.1</v>
      </c>
      <c r="AD231">
        <v>7000</v>
      </c>
      <c r="AE231" s="102">
        <v>516</v>
      </c>
      <c r="AF231" s="103" t="s">
        <v>378</v>
      </c>
      <c r="AG231" s="53" t="s">
        <v>273</v>
      </c>
      <c r="AH231" s="53">
        <v>360</v>
      </c>
    </row>
    <row r="232" spans="1:35" x14ac:dyDescent="0.2">
      <c r="A232" s="103" t="s">
        <v>376</v>
      </c>
      <c r="B232" s="53" t="s">
        <v>273</v>
      </c>
      <c r="C232" s="53">
        <v>360</v>
      </c>
      <c r="D232" s="53">
        <v>134</v>
      </c>
      <c r="E232" s="104">
        <v>17100</v>
      </c>
      <c r="F232" s="104">
        <v>356</v>
      </c>
      <c r="G232" s="95">
        <v>11.2</v>
      </c>
      <c r="H232" s="104">
        <v>369</v>
      </c>
      <c r="I232" s="102">
        <v>18</v>
      </c>
      <c r="J232" s="104">
        <v>287</v>
      </c>
      <c r="K232" s="104">
        <v>35</v>
      </c>
      <c r="L232" s="104">
        <v>21</v>
      </c>
      <c r="M232" s="102">
        <v>415</v>
      </c>
      <c r="N232" s="95">
        <v>2330</v>
      </c>
      <c r="O232" s="95">
        <v>156</v>
      </c>
      <c r="P232" s="95">
        <v>2560</v>
      </c>
      <c r="Q232" s="102">
        <v>151</v>
      </c>
      <c r="R232" s="102">
        <v>817</v>
      </c>
      <c r="S232" s="102">
        <v>94</v>
      </c>
      <c r="T232" s="102">
        <v>1240</v>
      </c>
      <c r="Z232" s="95">
        <v>3120</v>
      </c>
      <c r="AA232" s="95">
        <v>3480</v>
      </c>
      <c r="AB232" s="88">
        <f t="shared" ref="AB232:AB264" si="4">+AA232*0.315</f>
        <v>1096.2</v>
      </c>
      <c r="AD232">
        <v>7000</v>
      </c>
      <c r="AE232" s="102">
        <v>575</v>
      </c>
      <c r="AF232" s="103" t="s">
        <v>379</v>
      </c>
      <c r="AG232" s="53" t="s">
        <v>273</v>
      </c>
      <c r="AH232" s="53">
        <v>360</v>
      </c>
    </row>
    <row r="233" spans="1:35" x14ac:dyDescent="0.2">
      <c r="A233" s="103" t="s">
        <v>377</v>
      </c>
      <c r="B233" s="53" t="s">
        <v>273</v>
      </c>
      <c r="C233" s="53">
        <v>360</v>
      </c>
      <c r="D233" s="53">
        <v>147</v>
      </c>
      <c r="E233" s="104">
        <v>18800</v>
      </c>
      <c r="F233" s="104">
        <v>360</v>
      </c>
      <c r="G233" s="95">
        <v>12.3</v>
      </c>
      <c r="H233" s="104">
        <v>370</v>
      </c>
      <c r="I233" s="102">
        <v>19.8</v>
      </c>
      <c r="J233" s="104">
        <v>287</v>
      </c>
      <c r="K233" s="104">
        <v>37</v>
      </c>
      <c r="L233" s="104">
        <v>21</v>
      </c>
      <c r="M233" s="102">
        <v>463</v>
      </c>
      <c r="N233" s="95">
        <v>2570</v>
      </c>
      <c r="O233" s="95">
        <v>157</v>
      </c>
      <c r="P233" s="95">
        <v>2840</v>
      </c>
      <c r="Q233" s="102">
        <v>167</v>
      </c>
      <c r="R233" s="102">
        <v>904</v>
      </c>
      <c r="S233" s="102">
        <v>94.2</v>
      </c>
      <c r="T233" s="102">
        <v>1370</v>
      </c>
      <c r="Z233" s="95">
        <v>3420</v>
      </c>
      <c r="AA233" s="95">
        <v>3840</v>
      </c>
      <c r="AB233" s="88">
        <f t="shared" si="4"/>
        <v>1209.5999999999999</v>
      </c>
      <c r="AD233">
        <v>7000</v>
      </c>
      <c r="AE233" s="102">
        <v>636</v>
      </c>
      <c r="AF233" s="103" t="s">
        <v>380</v>
      </c>
      <c r="AG233" s="53" t="s">
        <v>273</v>
      </c>
      <c r="AH233" s="53">
        <v>360</v>
      </c>
    </row>
    <row r="234" spans="1:35" x14ac:dyDescent="0.2">
      <c r="A234" s="103" t="s">
        <v>378</v>
      </c>
      <c r="B234" s="53" t="s">
        <v>273</v>
      </c>
      <c r="C234" s="53">
        <v>360</v>
      </c>
      <c r="D234" s="53">
        <v>162</v>
      </c>
      <c r="E234" s="104">
        <v>20600</v>
      </c>
      <c r="F234" s="104">
        <v>364</v>
      </c>
      <c r="G234" s="95">
        <v>13.3</v>
      </c>
      <c r="H234" s="104">
        <v>371</v>
      </c>
      <c r="I234" s="102">
        <v>21.8</v>
      </c>
      <c r="J234" s="104">
        <v>287</v>
      </c>
      <c r="K234" s="104">
        <v>39</v>
      </c>
      <c r="L234" s="104">
        <v>22</v>
      </c>
      <c r="M234" s="102">
        <v>516</v>
      </c>
      <c r="N234" s="95">
        <v>2830</v>
      </c>
      <c r="O234" s="95">
        <v>158</v>
      </c>
      <c r="P234" s="95">
        <v>3140</v>
      </c>
      <c r="Q234" s="102">
        <v>186</v>
      </c>
      <c r="R234" s="102">
        <v>1000</v>
      </c>
      <c r="S234" s="102">
        <v>95</v>
      </c>
      <c r="T234" s="102">
        <v>1520</v>
      </c>
      <c r="Z234" s="95">
        <v>3790</v>
      </c>
      <c r="AA234" s="95">
        <v>4260</v>
      </c>
      <c r="AB234" s="88">
        <f t="shared" si="4"/>
        <v>1341.9</v>
      </c>
      <c r="AD234">
        <v>7000</v>
      </c>
      <c r="AE234" s="102">
        <v>712</v>
      </c>
      <c r="AF234" s="103" t="s">
        <v>381</v>
      </c>
      <c r="AG234" s="53" t="s">
        <v>273</v>
      </c>
      <c r="AH234" s="53">
        <v>360</v>
      </c>
    </row>
    <row r="235" spans="1:35" x14ac:dyDescent="0.2">
      <c r="A235" s="103" t="s">
        <v>379</v>
      </c>
      <c r="B235" s="53" t="s">
        <v>273</v>
      </c>
      <c r="C235" s="53">
        <v>360</v>
      </c>
      <c r="D235" s="53">
        <v>179</v>
      </c>
      <c r="E235" s="104">
        <v>22800</v>
      </c>
      <c r="F235" s="104">
        <v>368</v>
      </c>
      <c r="G235" s="95">
        <v>15</v>
      </c>
      <c r="H235" s="104">
        <v>373</v>
      </c>
      <c r="I235" s="102">
        <v>23.9</v>
      </c>
      <c r="J235" s="104">
        <v>287</v>
      </c>
      <c r="K235" s="104">
        <v>41</v>
      </c>
      <c r="L235" s="104">
        <v>23</v>
      </c>
      <c r="M235" s="102">
        <v>575</v>
      </c>
      <c r="N235" s="95">
        <v>3120</v>
      </c>
      <c r="O235" s="95">
        <v>159</v>
      </c>
      <c r="P235" s="95">
        <v>3480</v>
      </c>
      <c r="Q235" s="102">
        <v>207</v>
      </c>
      <c r="R235" s="102">
        <v>1110</v>
      </c>
      <c r="S235" s="102">
        <v>95.3</v>
      </c>
      <c r="T235" s="102">
        <v>1680</v>
      </c>
      <c r="Z235" s="95">
        <v>4150</v>
      </c>
      <c r="AA235" s="95">
        <v>4690</v>
      </c>
      <c r="AB235" s="88">
        <f t="shared" si="4"/>
        <v>1477.35</v>
      </c>
      <c r="AD235">
        <v>7000</v>
      </c>
      <c r="AE235" s="102">
        <v>788</v>
      </c>
      <c r="AF235" s="103" t="s">
        <v>382</v>
      </c>
      <c r="AG235" s="53" t="s">
        <v>273</v>
      </c>
      <c r="AH235" s="53">
        <v>360</v>
      </c>
    </row>
    <row r="236" spans="1:35" x14ac:dyDescent="0.2">
      <c r="A236" s="103" t="s">
        <v>380</v>
      </c>
      <c r="B236" s="53" t="s">
        <v>273</v>
      </c>
      <c r="C236" s="53">
        <v>360</v>
      </c>
      <c r="D236" s="53">
        <v>196</v>
      </c>
      <c r="E236" s="104">
        <v>25000</v>
      </c>
      <c r="F236" s="104">
        <v>372</v>
      </c>
      <c r="G236" s="95">
        <v>16.399999999999999</v>
      </c>
      <c r="H236" s="104">
        <v>374</v>
      </c>
      <c r="I236" s="102">
        <v>26.2</v>
      </c>
      <c r="J236" s="104">
        <v>287</v>
      </c>
      <c r="K236" s="104">
        <v>43</v>
      </c>
      <c r="L236" s="104">
        <v>23</v>
      </c>
      <c r="M236" s="102">
        <v>636</v>
      </c>
      <c r="N236" s="95">
        <v>3420</v>
      </c>
      <c r="O236" s="95">
        <v>159</v>
      </c>
      <c r="P236" s="95">
        <v>3840</v>
      </c>
      <c r="Q236" s="102">
        <v>229</v>
      </c>
      <c r="R236" s="102">
        <v>1220</v>
      </c>
      <c r="S236" s="102">
        <v>95.7</v>
      </c>
      <c r="T236" s="102">
        <v>1860</v>
      </c>
      <c r="Z236" s="95">
        <v>4620</v>
      </c>
      <c r="AA236" s="95">
        <v>5260</v>
      </c>
      <c r="AB236" s="88">
        <f t="shared" si="4"/>
        <v>1656.9</v>
      </c>
      <c r="AD236">
        <v>7000</v>
      </c>
      <c r="AE236" s="102">
        <v>894</v>
      </c>
      <c r="AF236" s="103" t="s">
        <v>383</v>
      </c>
      <c r="AG236" s="53" t="s">
        <v>273</v>
      </c>
      <c r="AH236" s="53">
        <v>360</v>
      </c>
    </row>
    <row r="237" spans="1:35" x14ac:dyDescent="0.2">
      <c r="A237" s="103" t="s">
        <v>381</v>
      </c>
      <c r="B237" s="53" t="s">
        <v>273</v>
      </c>
      <c r="C237" s="53">
        <v>360</v>
      </c>
      <c r="D237" s="53">
        <v>216</v>
      </c>
      <c r="E237" s="104">
        <v>27600</v>
      </c>
      <c r="F237" s="104">
        <v>375</v>
      </c>
      <c r="G237" s="95">
        <v>17.3</v>
      </c>
      <c r="H237" s="104">
        <v>394</v>
      </c>
      <c r="I237" s="102">
        <v>27.7</v>
      </c>
      <c r="J237" s="104">
        <v>286</v>
      </c>
      <c r="K237" s="104">
        <v>45</v>
      </c>
      <c r="L237" s="104">
        <v>24</v>
      </c>
      <c r="M237" s="102">
        <v>712</v>
      </c>
      <c r="N237" s="95">
        <v>3790</v>
      </c>
      <c r="O237" s="95">
        <v>161</v>
      </c>
      <c r="P237" s="95">
        <v>4260</v>
      </c>
      <c r="Q237" s="102">
        <v>283</v>
      </c>
      <c r="R237" s="102">
        <v>1430</v>
      </c>
      <c r="S237" s="102">
        <v>101</v>
      </c>
      <c r="T237" s="102">
        <v>2180</v>
      </c>
      <c r="Z237" s="95">
        <v>5070</v>
      </c>
      <c r="AA237" s="95">
        <v>5810</v>
      </c>
      <c r="AB237" s="88">
        <f t="shared" si="4"/>
        <v>1830.15</v>
      </c>
      <c r="AD237">
        <v>7000</v>
      </c>
      <c r="AE237" s="102">
        <v>997</v>
      </c>
      <c r="AF237" s="103" t="s">
        <v>384</v>
      </c>
      <c r="AG237" s="53" t="s">
        <v>273</v>
      </c>
      <c r="AH237" s="53">
        <v>360</v>
      </c>
    </row>
    <row r="238" spans="1:35" x14ac:dyDescent="0.2">
      <c r="A238" s="103" t="s">
        <v>382</v>
      </c>
      <c r="B238" s="53" t="s">
        <v>273</v>
      </c>
      <c r="C238" s="53">
        <v>360</v>
      </c>
      <c r="D238" s="53">
        <v>237</v>
      </c>
      <c r="E238" s="104">
        <v>30100</v>
      </c>
      <c r="F238" s="104">
        <v>380</v>
      </c>
      <c r="G238" s="95">
        <v>18.899999999999999</v>
      </c>
      <c r="H238" s="104">
        <v>395</v>
      </c>
      <c r="I238" s="102">
        <v>30.2</v>
      </c>
      <c r="J238" s="104">
        <v>287</v>
      </c>
      <c r="K238" s="104">
        <v>47</v>
      </c>
      <c r="L238" s="104">
        <v>25</v>
      </c>
      <c r="M238" s="102">
        <v>788</v>
      </c>
      <c r="N238" s="95">
        <v>4150</v>
      </c>
      <c r="O238" s="95">
        <v>162</v>
      </c>
      <c r="P238" s="95">
        <v>4690</v>
      </c>
      <c r="Q238" s="102">
        <v>310</v>
      </c>
      <c r="R238" s="102">
        <v>1570</v>
      </c>
      <c r="S238" s="102">
        <v>101</v>
      </c>
      <c r="T238" s="102">
        <v>2390</v>
      </c>
      <c r="Z238" s="95">
        <v>5530</v>
      </c>
      <c r="AA238" s="95">
        <v>6370</v>
      </c>
      <c r="AB238" s="88">
        <f t="shared" si="4"/>
        <v>2006.55</v>
      </c>
      <c r="AD238">
        <v>7000</v>
      </c>
      <c r="AE238" s="102">
        <v>1100</v>
      </c>
      <c r="AF238" s="103" t="s">
        <v>385</v>
      </c>
      <c r="AG238" s="53" t="s">
        <v>273</v>
      </c>
      <c r="AH238" s="53">
        <v>360</v>
      </c>
    </row>
    <row r="239" spans="1:35" x14ac:dyDescent="0.2">
      <c r="A239" s="103" t="s">
        <v>383</v>
      </c>
      <c r="B239" s="53" t="s">
        <v>273</v>
      </c>
      <c r="C239" s="53">
        <v>360</v>
      </c>
      <c r="D239" s="53">
        <v>262</v>
      </c>
      <c r="E239" s="104">
        <v>33500</v>
      </c>
      <c r="F239" s="104">
        <v>387</v>
      </c>
      <c r="G239" s="95">
        <v>21.1</v>
      </c>
      <c r="H239" s="104">
        <v>398</v>
      </c>
      <c r="I239" s="102">
        <v>33.299999999999997</v>
      </c>
      <c r="J239" s="104">
        <v>288</v>
      </c>
      <c r="K239" s="104">
        <v>50</v>
      </c>
      <c r="L239" s="104">
        <v>26</v>
      </c>
      <c r="M239" s="102">
        <v>894</v>
      </c>
      <c r="N239" s="95">
        <v>4620</v>
      </c>
      <c r="O239" s="95">
        <v>163</v>
      </c>
      <c r="P239" s="95">
        <v>5260</v>
      </c>
      <c r="Q239" s="102">
        <v>350</v>
      </c>
      <c r="R239" s="102">
        <v>1760</v>
      </c>
      <c r="S239" s="102">
        <v>102</v>
      </c>
      <c r="T239" s="102">
        <v>2680</v>
      </c>
      <c r="Z239" s="95">
        <v>474</v>
      </c>
      <c r="AA239" s="95">
        <v>542</v>
      </c>
      <c r="AB239">
        <v>171</v>
      </c>
      <c r="AC239">
        <v>399</v>
      </c>
      <c r="AD239">
        <v>1590</v>
      </c>
      <c r="AE239" s="102">
        <v>82.7</v>
      </c>
      <c r="AF239" s="103" t="s">
        <v>386</v>
      </c>
      <c r="AG239" s="53" t="s">
        <v>273</v>
      </c>
      <c r="AH239" s="53">
        <v>360</v>
      </c>
      <c r="AI239" t="s">
        <v>355</v>
      </c>
    </row>
    <row r="240" spans="1:35" x14ac:dyDescent="0.2">
      <c r="A240" s="103" t="s">
        <v>384</v>
      </c>
      <c r="B240" s="53" t="s">
        <v>273</v>
      </c>
      <c r="C240" s="53">
        <v>360</v>
      </c>
      <c r="D240" s="53">
        <v>287</v>
      </c>
      <c r="E240" s="104">
        <v>36600</v>
      </c>
      <c r="F240" s="104">
        <v>393</v>
      </c>
      <c r="G240" s="95">
        <v>22.6</v>
      </c>
      <c r="H240" s="104">
        <v>399</v>
      </c>
      <c r="I240" s="102">
        <v>36.6</v>
      </c>
      <c r="J240" s="104">
        <v>286</v>
      </c>
      <c r="K240" s="104">
        <v>54</v>
      </c>
      <c r="L240" s="104">
        <v>27</v>
      </c>
      <c r="M240" s="102">
        <v>997</v>
      </c>
      <c r="N240" s="95">
        <v>5070</v>
      </c>
      <c r="O240" s="95">
        <v>165</v>
      </c>
      <c r="P240" s="95">
        <v>5810</v>
      </c>
      <c r="Q240" s="102">
        <v>388</v>
      </c>
      <c r="R240" s="102">
        <v>1940</v>
      </c>
      <c r="S240" s="102">
        <v>103</v>
      </c>
      <c r="T240" s="102">
        <v>2960</v>
      </c>
      <c r="Z240" s="95">
        <v>6140</v>
      </c>
      <c r="AA240" s="95">
        <v>7140</v>
      </c>
      <c r="AB240" s="88">
        <f t="shared" si="4"/>
        <v>2249.1</v>
      </c>
      <c r="AD240">
        <v>7000</v>
      </c>
      <c r="AE240" s="102">
        <v>1250</v>
      </c>
      <c r="AF240" s="103" t="s">
        <v>387</v>
      </c>
      <c r="AG240" s="53" t="s">
        <v>273</v>
      </c>
      <c r="AH240" s="53">
        <v>360</v>
      </c>
    </row>
    <row r="241" spans="1:35" x14ac:dyDescent="0.2">
      <c r="A241" s="103" t="s">
        <v>385</v>
      </c>
      <c r="B241" s="53" t="s">
        <v>273</v>
      </c>
      <c r="C241" s="53">
        <v>360</v>
      </c>
      <c r="D241" s="53">
        <v>314</v>
      </c>
      <c r="E241" s="104">
        <v>39900</v>
      </c>
      <c r="F241" s="104">
        <v>399</v>
      </c>
      <c r="G241" s="95">
        <v>24.9</v>
      </c>
      <c r="H241" s="104">
        <v>401</v>
      </c>
      <c r="I241" s="102">
        <v>39.6</v>
      </c>
      <c r="J241" s="104">
        <v>286</v>
      </c>
      <c r="K241" s="104">
        <v>57</v>
      </c>
      <c r="L241" s="104">
        <v>28</v>
      </c>
      <c r="M241" s="102">
        <v>1100</v>
      </c>
      <c r="N241" s="95">
        <v>5530</v>
      </c>
      <c r="O241" s="95">
        <v>166</v>
      </c>
      <c r="P241" s="95">
        <v>6370</v>
      </c>
      <c r="Q241" s="102">
        <v>426</v>
      </c>
      <c r="R241" s="102">
        <v>2120</v>
      </c>
      <c r="S241" s="102">
        <v>103</v>
      </c>
      <c r="T241" s="102">
        <v>3240</v>
      </c>
      <c r="Z241" s="95">
        <v>6790</v>
      </c>
      <c r="AA241" s="95">
        <v>7970</v>
      </c>
      <c r="AB241" s="88">
        <f t="shared" si="4"/>
        <v>2510.5500000000002</v>
      </c>
      <c r="AD241">
        <v>7000</v>
      </c>
      <c r="AE241" s="102">
        <v>1410</v>
      </c>
      <c r="AF241" s="103" t="s">
        <v>388</v>
      </c>
      <c r="AG241" s="53" t="s">
        <v>273</v>
      </c>
      <c r="AH241" s="53">
        <v>360</v>
      </c>
    </row>
    <row r="242" spans="1:35" x14ac:dyDescent="0.2">
      <c r="A242" s="103" t="s">
        <v>386</v>
      </c>
      <c r="B242" s="53" t="s">
        <v>273</v>
      </c>
      <c r="C242" s="53">
        <v>360</v>
      </c>
      <c r="D242" s="53">
        <v>33</v>
      </c>
      <c r="E242" s="104">
        <v>4170</v>
      </c>
      <c r="F242" s="104">
        <v>349</v>
      </c>
      <c r="G242" s="95">
        <v>5.8</v>
      </c>
      <c r="H242" s="104">
        <v>127</v>
      </c>
      <c r="I242" s="102">
        <v>8.5</v>
      </c>
      <c r="J242" s="104">
        <v>299</v>
      </c>
      <c r="K242" s="104">
        <v>25</v>
      </c>
      <c r="L242" s="104">
        <v>19</v>
      </c>
      <c r="M242" s="102">
        <v>82.7</v>
      </c>
      <c r="N242" s="95">
        <v>474</v>
      </c>
      <c r="O242" s="95">
        <v>141</v>
      </c>
      <c r="P242" s="95">
        <v>542</v>
      </c>
      <c r="Q242" s="102">
        <v>2.91</v>
      </c>
      <c r="R242" s="102">
        <v>45.8</v>
      </c>
      <c r="S242" s="102">
        <v>26.4</v>
      </c>
      <c r="T242" s="102">
        <v>71.8</v>
      </c>
      <c r="Z242" s="109">
        <v>474</v>
      </c>
      <c r="AA242" s="109">
        <v>542</v>
      </c>
      <c r="AB242">
        <v>209</v>
      </c>
      <c r="AC242">
        <v>477</v>
      </c>
      <c r="AD242">
        <v>1650</v>
      </c>
      <c r="AE242" s="102">
        <v>102</v>
      </c>
      <c r="AF242" s="103" t="s">
        <v>389</v>
      </c>
      <c r="AG242" s="53" t="s">
        <v>273</v>
      </c>
      <c r="AH242" s="53">
        <v>360</v>
      </c>
      <c r="AI242" t="s">
        <v>355</v>
      </c>
    </row>
    <row r="243" spans="1:35" x14ac:dyDescent="0.2">
      <c r="A243" s="103" t="s">
        <v>387</v>
      </c>
      <c r="B243" s="53" t="s">
        <v>273</v>
      </c>
      <c r="C243" s="53">
        <v>360</v>
      </c>
      <c r="D243" s="53">
        <v>347</v>
      </c>
      <c r="E243" s="104">
        <v>44200</v>
      </c>
      <c r="F243" s="104">
        <v>407</v>
      </c>
      <c r="G243" s="95">
        <v>27.2</v>
      </c>
      <c r="H243" s="104">
        <v>404</v>
      </c>
      <c r="I243" s="102">
        <v>43.7</v>
      </c>
      <c r="J243" s="104">
        <v>286</v>
      </c>
      <c r="K243" s="104">
        <v>61</v>
      </c>
      <c r="L243" s="104">
        <v>29</v>
      </c>
      <c r="M243" s="102">
        <v>1250</v>
      </c>
      <c r="N243" s="95">
        <v>6140</v>
      </c>
      <c r="O243" s="95">
        <v>168</v>
      </c>
      <c r="P243" s="95">
        <v>7140</v>
      </c>
      <c r="Q243" s="102">
        <v>481</v>
      </c>
      <c r="R243" s="102">
        <v>2380</v>
      </c>
      <c r="S243" s="102">
        <v>104</v>
      </c>
      <c r="T243" s="102">
        <v>3630</v>
      </c>
      <c r="Z243" s="95">
        <v>7510</v>
      </c>
      <c r="AA243" s="95">
        <v>8880</v>
      </c>
      <c r="AB243" s="88">
        <f t="shared" si="4"/>
        <v>2797.2</v>
      </c>
      <c r="AD243">
        <v>7000</v>
      </c>
      <c r="AE243" s="102">
        <v>1600</v>
      </c>
      <c r="AF243" s="103" t="s">
        <v>390</v>
      </c>
      <c r="AG243" s="53" t="s">
        <v>273</v>
      </c>
      <c r="AH243" s="53">
        <v>360</v>
      </c>
    </row>
    <row r="244" spans="1:35" x14ac:dyDescent="0.2">
      <c r="A244" s="103" t="s">
        <v>388</v>
      </c>
      <c r="B244" s="53" t="s">
        <v>273</v>
      </c>
      <c r="C244" s="53">
        <v>360</v>
      </c>
      <c r="D244" s="53">
        <v>382</v>
      </c>
      <c r="E244" s="104">
        <v>48700</v>
      </c>
      <c r="F244" s="104">
        <v>416</v>
      </c>
      <c r="G244" s="95">
        <v>29.8</v>
      </c>
      <c r="H244" s="104">
        <v>406</v>
      </c>
      <c r="I244" s="102">
        <v>48</v>
      </c>
      <c r="J244" s="104">
        <v>287</v>
      </c>
      <c r="K244" s="104">
        <v>65</v>
      </c>
      <c r="L244" s="104">
        <v>30</v>
      </c>
      <c r="M244" s="102">
        <v>1410</v>
      </c>
      <c r="N244" s="95">
        <v>6790</v>
      </c>
      <c r="O244" s="95">
        <v>170</v>
      </c>
      <c r="P244" s="95">
        <v>7970</v>
      </c>
      <c r="Q244" s="102">
        <v>536</v>
      </c>
      <c r="R244" s="102">
        <v>2640</v>
      </c>
      <c r="S244" s="102">
        <v>105</v>
      </c>
      <c r="T244" s="102">
        <v>4030</v>
      </c>
      <c r="Z244" s="95">
        <v>691</v>
      </c>
      <c r="AA244" s="95">
        <v>779</v>
      </c>
      <c r="AB244">
        <v>245</v>
      </c>
      <c r="AC244">
        <v>505</v>
      </c>
      <c r="AD244">
        <v>2240</v>
      </c>
      <c r="AE244" s="102">
        <v>122</v>
      </c>
      <c r="AF244" s="103" t="s">
        <v>391</v>
      </c>
      <c r="AG244" s="53" t="s">
        <v>273</v>
      </c>
      <c r="AH244" s="53">
        <v>360</v>
      </c>
      <c r="AI244" t="s">
        <v>355</v>
      </c>
    </row>
    <row r="245" spans="1:35" x14ac:dyDescent="0.2">
      <c r="A245" s="112" t="s">
        <v>389</v>
      </c>
      <c r="B245" s="53" t="s">
        <v>273</v>
      </c>
      <c r="C245" s="53">
        <v>360</v>
      </c>
      <c r="D245" s="53">
        <v>39</v>
      </c>
      <c r="E245" s="104">
        <v>4980</v>
      </c>
      <c r="F245" s="104">
        <v>353</v>
      </c>
      <c r="G245" s="95">
        <v>6.5</v>
      </c>
      <c r="H245" s="104">
        <v>128</v>
      </c>
      <c r="I245" s="102">
        <v>10.7</v>
      </c>
      <c r="J245" s="113">
        <v>298</v>
      </c>
      <c r="K245" s="113">
        <v>27</v>
      </c>
      <c r="L245" s="113">
        <v>18</v>
      </c>
      <c r="M245" s="102">
        <v>102</v>
      </c>
      <c r="N245" s="95">
        <v>580</v>
      </c>
      <c r="O245" s="95">
        <v>143</v>
      </c>
      <c r="P245" s="95">
        <v>662</v>
      </c>
      <c r="Q245" s="102">
        <v>3.75</v>
      </c>
      <c r="R245" s="102">
        <v>58.6</v>
      </c>
      <c r="S245" s="102">
        <v>27.4</v>
      </c>
      <c r="T245" s="102">
        <v>91.7</v>
      </c>
      <c r="Z245" s="109">
        <v>580</v>
      </c>
      <c r="AA245" s="109">
        <v>662</v>
      </c>
      <c r="AB245" s="88">
        <f t="shared" si="4"/>
        <v>208.53</v>
      </c>
      <c r="AD245">
        <v>7000</v>
      </c>
      <c r="AE245" s="102">
        <v>1800</v>
      </c>
      <c r="AF245" s="103" t="s">
        <v>392</v>
      </c>
      <c r="AG245" s="53" t="s">
        <v>273</v>
      </c>
      <c r="AH245" s="53">
        <v>360</v>
      </c>
    </row>
    <row r="246" spans="1:35" ht="13.5" customHeight="1" x14ac:dyDescent="0.2">
      <c r="A246" s="103" t="s">
        <v>390</v>
      </c>
      <c r="B246" s="53" t="s">
        <v>273</v>
      </c>
      <c r="C246" s="53">
        <v>360</v>
      </c>
      <c r="D246" s="53">
        <v>421</v>
      </c>
      <c r="E246" s="104">
        <v>53700</v>
      </c>
      <c r="F246" s="104">
        <v>425</v>
      </c>
      <c r="G246" s="95">
        <v>32.799999999999997</v>
      </c>
      <c r="H246" s="104">
        <v>409</v>
      </c>
      <c r="I246" s="102">
        <v>52.6</v>
      </c>
      <c r="J246" s="104">
        <v>286</v>
      </c>
      <c r="K246" s="104">
        <v>70</v>
      </c>
      <c r="L246" s="104">
        <v>32</v>
      </c>
      <c r="M246" s="102">
        <v>1600</v>
      </c>
      <c r="N246" s="95">
        <v>7510</v>
      </c>
      <c r="O246" s="95">
        <v>173</v>
      </c>
      <c r="P246" s="95">
        <v>8880</v>
      </c>
      <c r="Q246" s="102">
        <v>601</v>
      </c>
      <c r="R246" s="102">
        <v>2940</v>
      </c>
      <c r="S246" s="102">
        <v>106</v>
      </c>
      <c r="T246" s="102">
        <v>4490</v>
      </c>
      <c r="Z246" s="95">
        <v>9170</v>
      </c>
      <c r="AA246" s="95">
        <v>11000</v>
      </c>
      <c r="AB246" s="88">
        <f t="shared" si="4"/>
        <v>3465</v>
      </c>
      <c r="AD246">
        <v>7000</v>
      </c>
      <c r="AE246" s="102">
        <v>2050</v>
      </c>
      <c r="AF246" s="103" t="s">
        <v>393</v>
      </c>
      <c r="AG246" s="53" t="s">
        <v>273</v>
      </c>
      <c r="AH246" s="53">
        <v>360</v>
      </c>
    </row>
    <row r="247" spans="1:35" x14ac:dyDescent="0.2">
      <c r="A247" s="103" t="s">
        <v>391</v>
      </c>
      <c r="B247" s="53" t="s">
        <v>273</v>
      </c>
      <c r="C247" s="53">
        <v>360</v>
      </c>
      <c r="D247" s="53">
        <v>45</v>
      </c>
      <c r="E247" s="104">
        <v>5730</v>
      </c>
      <c r="F247" s="104">
        <v>352</v>
      </c>
      <c r="G247" s="95">
        <v>6.9</v>
      </c>
      <c r="H247" s="104">
        <v>171</v>
      </c>
      <c r="I247" s="102">
        <v>9.8000000000000007</v>
      </c>
      <c r="J247" s="104">
        <v>298</v>
      </c>
      <c r="K247" s="104">
        <v>27</v>
      </c>
      <c r="L247" s="104">
        <v>19</v>
      </c>
      <c r="M247" s="102">
        <v>122</v>
      </c>
      <c r="N247" s="95">
        <v>691</v>
      </c>
      <c r="O247" s="95">
        <v>146</v>
      </c>
      <c r="P247" s="95">
        <v>779</v>
      </c>
      <c r="Q247" s="102">
        <v>8.18</v>
      </c>
      <c r="R247" s="102">
        <v>95.7</v>
      </c>
      <c r="S247" s="102">
        <v>37.799999999999997</v>
      </c>
      <c r="T247" s="102">
        <v>148</v>
      </c>
      <c r="Z247" s="109">
        <v>691</v>
      </c>
      <c r="AA247" s="109">
        <v>779</v>
      </c>
      <c r="AB247">
        <v>282</v>
      </c>
      <c r="AC247">
        <v>531</v>
      </c>
      <c r="AD247">
        <v>2300</v>
      </c>
      <c r="AE247" s="102">
        <v>141</v>
      </c>
      <c r="AF247" s="103" t="s">
        <v>394</v>
      </c>
      <c r="AG247" s="53" t="s">
        <v>273</v>
      </c>
      <c r="AH247" s="53">
        <v>360</v>
      </c>
      <c r="AI247" t="s">
        <v>355</v>
      </c>
    </row>
    <row r="248" spans="1:35" x14ac:dyDescent="0.2">
      <c r="A248" s="103" t="s">
        <v>392</v>
      </c>
      <c r="B248" s="53" t="s">
        <v>273</v>
      </c>
      <c r="C248" s="53">
        <v>360</v>
      </c>
      <c r="D248" s="53">
        <v>463</v>
      </c>
      <c r="E248" s="104">
        <v>59000</v>
      </c>
      <c r="F248" s="104">
        <v>435</v>
      </c>
      <c r="G248" s="95">
        <v>35.799999999999997</v>
      </c>
      <c r="H248" s="104">
        <v>412</v>
      </c>
      <c r="I248" s="102">
        <v>57.4</v>
      </c>
      <c r="J248" s="104">
        <v>288</v>
      </c>
      <c r="K248" s="104">
        <v>74</v>
      </c>
      <c r="L248" s="104">
        <v>33</v>
      </c>
      <c r="M248" s="102">
        <v>1800</v>
      </c>
      <c r="N248" s="95">
        <v>8280</v>
      </c>
      <c r="O248" s="95">
        <v>175</v>
      </c>
      <c r="P248" s="95">
        <v>9880</v>
      </c>
      <c r="Q248" s="102">
        <v>670</v>
      </c>
      <c r="R248" s="102">
        <v>3250</v>
      </c>
      <c r="S248" s="102">
        <v>107</v>
      </c>
      <c r="T248" s="102">
        <v>4980</v>
      </c>
      <c r="Z248" s="95">
        <v>9940</v>
      </c>
      <c r="AA248" s="95">
        <v>12100</v>
      </c>
      <c r="AB248" s="88">
        <f t="shared" si="4"/>
        <v>3811.5</v>
      </c>
      <c r="AD248">
        <v>7000</v>
      </c>
      <c r="AE248" s="102">
        <v>2260</v>
      </c>
      <c r="AF248" s="103" t="s">
        <v>395</v>
      </c>
      <c r="AG248" s="53" t="s">
        <v>273</v>
      </c>
      <c r="AH248" s="53">
        <v>360</v>
      </c>
    </row>
    <row r="249" spans="1:35" x14ac:dyDescent="0.2">
      <c r="A249" s="103" t="s">
        <v>393</v>
      </c>
      <c r="B249" s="53" t="s">
        <v>273</v>
      </c>
      <c r="C249" s="53">
        <v>360</v>
      </c>
      <c r="D249" s="53">
        <v>509</v>
      </c>
      <c r="E249" s="104">
        <v>64900</v>
      </c>
      <c r="F249" s="104">
        <v>446</v>
      </c>
      <c r="G249" s="95">
        <v>39.1</v>
      </c>
      <c r="H249" s="104">
        <v>416</v>
      </c>
      <c r="I249" s="102">
        <v>62.7</v>
      </c>
      <c r="J249" s="104">
        <v>287</v>
      </c>
      <c r="K249" s="104">
        <v>80</v>
      </c>
      <c r="L249" s="104">
        <v>35</v>
      </c>
      <c r="M249" s="102">
        <v>2050</v>
      </c>
      <c r="N249" s="95">
        <v>9170</v>
      </c>
      <c r="O249" s="95">
        <v>178</v>
      </c>
      <c r="P249" s="95">
        <v>11000</v>
      </c>
      <c r="Q249" s="102">
        <v>754</v>
      </c>
      <c r="R249" s="102">
        <v>3630</v>
      </c>
      <c r="S249" s="102">
        <v>108</v>
      </c>
      <c r="T249" s="102">
        <v>5550</v>
      </c>
      <c r="Z249" s="95">
        <v>897</v>
      </c>
      <c r="AA249" s="95">
        <v>1010</v>
      </c>
      <c r="AB249">
        <v>318</v>
      </c>
      <c r="AC249">
        <v>588</v>
      </c>
      <c r="AD249">
        <v>2350</v>
      </c>
      <c r="AE249" s="102">
        <v>161</v>
      </c>
      <c r="AF249" s="103" t="s">
        <v>396</v>
      </c>
      <c r="AG249" s="53" t="s">
        <v>273</v>
      </c>
      <c r="AH249" s="53">
        <v>360</v>
      </c>
      <c r="AI249" t="s">
        <v>355</v>
      </c>
    </row>
    <row r="250" spans="1:35" x14ac:dyDescent="0.2">
      <c r="A250" s="103" t="s">
        <v>394</v>
      </c>
      <c r="B250" s="53" t="s">
        <v>273</v>
      </c>
      <c r="C250" s="53">
        <v>360</v>
      </c>
      <c r="D250" s="53">
        <v>51</v>
      </c>
      <c r="E250" s="104">
        <v>6450</v>
      </c>
      <c r="F250" s="104">
        <v>355</v>
      </c>
      <c r="G250" s="95">
        <v>7.2</v>
      </c>
      <c r="H250" s="104">
        <v>171</v>
      </c>
      <c r="I250" s="102">
        <v>11.6</v>
      </c>
      <c r="J250" s="104">
        <v>297</v>
      </c>
      <c r="K250" s="104">
        <v>29</v>
      </c>
      <c r="L250" s="104">
        <v>19</v>
      </c>
      <c r="M250" s="102">
        <v>141</v>
      </c>
      <c r="N250" s="95">
        <v>796</v>
      </c>
      <c r="O250" s="95">
        <v>148</v>
      </c>
      <c r="P250" s="95">
        <v>894</v>
      </c>
      <c r="Q250" s="102">
        <v>9.68</v>
      </c>
      <c r="R250" s="102">
        <v>113</v>
      </c>
      <c r="S250" s="102">
        <v>38.700000000000003</v>
      </c>
      <c r="T250" s="102">
        <v>174</v>
      </c>
      <c r="Z250" s="95">
        <v>10800</v>
      </c>
      <c r="AA250" s="95">
        <v>13100</v>
      </c>
      <c r="AB250" s="88">
        <f t="shared" si="4"/>
        <v>4126.5</v>
      </c>
      <c r="AD250">
        <v>7000</v>
      </c>
      <c r="AE250" s="102">
        <v>2500</v>
      </c>
      <c r="AF250" s="103" t="s">
        <v>397</v>
      </c>
      <c r="AG250" s="53" t="s">
        <v>273</v>
      </c>
      <c r="AH250" s="53">
        <v>360</v>
      </c>
    </row>
    <row r="251" spans="1:35" x14ac:dyDescent="0.2">
      <c r="A251" s="103" t="s">
        <v>395</v>
      </c>
      <c r="B251" s="53" t="s">
        <v>273</v>
      </c>
      <c r="C251" s="53">
        <v>360</v>
      </c>
      <c r="D251" s="53">
        <v>551</v>
      </c>
      <c r="E251" s="104">
        <v>70100</v>
      </c>
      <c r="F251" s="104">
        <v>455</v>
      </c>
      <c r="G251" s="95">
        <v>42</v>
      </c>
      <c r="H251" s="104">
        <v>418</v>
      </c>
      <c r="I251" s="102">
        <v>67.599999999999994</v>
      </c>
      <c r="J251" s="104">
        <v>286</v>
      </c>
      <c r="K251" s="104">
        <v>85</v>
      </c>
      <c r="L251" s="104">
        <v>36</v>
      </c>
      <c r="M251" s="102">
        <v>2260</v>
      </c>
      <c r="N251" s="95">
        <v>9940</v>
      </c>
      <c r="O251" s="95">
        <v>180</v>
      </c>
      <c r="P251" s="95">
        <v>12100</v>
      </c>
      <c r="Q251" s="102">
        <v>825</v>
      </c>
      <c r="R251" s="102">
        <v>3950</v>
      </c>
      <c r="S251" s="102">
        <v>108</v>
      </c>
      <c r="T251" s="102">
        <v>6050</v>
      </c>
      <c r="Z251" s="95">
        <v>11600</v>
      </c>
      <c r="AA251" s="95">
        <v>14200</v>
      </c>
      <c r="AB251" s="88">
        <f t="shared" si="4"/>
        <v>4473</v>
      </c>
      <c r="AD251">
        <v>7000</v>
      </c>
      <c r="AE251" s="102">
        <v>2740</v>
      </c>
      <c r="AF251" s="103" t="s">
        <v>398</v>
      </c>
      <c r="AG251" s="53" t="s">
        <v>273</v>
      </c>
      <c r="AH251" s="53">
        <v>360</v>
      </c>
    </row>
    <row r="252" spans="1:35" x14ac:dyDescent="0.2">
      <c r="A252" s="103" t="s">
        <v>396</v>
      </c>
      <c r="B252" s="53" t="s">
        <v>273</v>
      </c>
      <c r="C252" s="53">
        <v>360</v>
      </c>
      <c r="D252" s="53">
        <v>57</v>
      </c>
      <c r="E252" s="104">
        <v>7220</v>
      </c>
      <c r="F252" s="104">
        <v>358</v>
      </c>
      <c r="G252" s="95">
        <v>7.9</v>
      </c>
      <c r="H252" s="104">
        <v>172</v>
      </c>
      <c r="I252" s="102">
        <v>13.1</v>
      </c>
      <c r="J252" s="104">
        <v>298</v>
      </c>
      <c r="K252" s="104">
        <v>30</v>
      </c>
      <c r="L252" s="104">
        <v>20</v>
      </c>
      <c r="M252" s="102">
        <v>161</v>
      </c>
      <c r="N252" s="95">
        <v>897</v>
      </c>
      <c r="O252" s="95">
        <v>149</v>
      </c>
      <c r="P252" s="95">
        <v>1010</v>
      </c>
      <c r="Q252" s="102">
        <v>11.1</v>
      </c>
      <c r="R252" s="102">
        <v>129</v>
      </c>
      <c r="S252" s="102">
        <v>39.200000000000003</v>
      </c>
      <c r="T252" s="102">
        <v>200</v>
      </c>
      <c r="Z252" s="95">
        <v>1030</v>
      </c>
      <c r="AA252" s="95">
        <v>1140</v>
      </c>
      <c r="AB252">
        <v>359</v>
      </c>
      <c r="AC252">
        <v>555</v>
      </c>
      <c r="AD252">
        <v>2850</v>
      </c>
      <c r="AE252" s="102">
        <v>178</v>
      </c>
      <c r="AF252" s="103" t="s">
        <v>399</v>
      </c>
      <c r="AG252" s="53" t="s">
        <v>273</v>
      </c>
      <c r="AH252" s="53">
        <v>360</v>
      </c>
      <c r="AI252" t="s">
        <v>355</v>
      </c>
    </row>
    <row r="253" spans="1:35" x14ac:dyDescent="0.2">
      <c r="A253" s="103" t="s">
        <v>397</v>
      </c>
      <c r="B253" s="53" t="s">
        <v>273</v>
      </c>
      <c r="C253" s="53">
        <v>360</v>
      </c>
      <c r="D253" s="53">
        <v>592</v>
      </c>
      <c r="E253" s="104">
        <v>75500</v>
      </c>
      <c r="F253" s="104">
        <v>465</v>
      </c>
      <c r="G253" s="95">
        <v>45</v>
      </c>
      <c r="H253" s="104">
        <v>421</v>
      </c>
      <c r="I253" s="102">
        <v>72.3</v>
      </c>
      <c r="J253" s="104">
        <v>288</v>
      </c>
      <c r="K253" s="104">
        <v>89</v>
      </c>
      <c r="L253" s="104">
        <v>38</v>
      </c>
      <c r="M253" s="102">
        <v>2500</v>
      </c>
      <c r="N253" s="95">
        <v>10800</v>
      </c>
      <c r="O253" s="95">
        <v>182</v>
      </c>
      <c r="P253" s="95">
        <v>13100</v>
      </c>
      <c r="Q253" s="102">
        <v>902</v>
      </c>
      <c r="R253" s="102">
        <v>4280</v>
      </c>
      <c r="S253" s="102">
        <v>109</v>
      </c>
      <c r="T253" s="102">
        <v>6570</v>
      </c>
      <c r="Z253" s="95">
        <v>12400</v>
      </c>
      <c r="AA253" s="95">
        <v>15300</v>
      </c>
      <c r="AB253" s="88">
        <f t="shared" si="4"/>
        <v>4819.5</v>
      </c>
      <c r="AD253">
        <v>7000</v>
      </c>
      <c r="AE253" s="102">
        <v>2990</v>
      </c>
      <c r="AF253" s="103" t="s">
        <v>400</v>
      </c>
      <c r="AG253" s="53" t="s">
        <v>273</v>
      </c>
      <c r="AH253" s="53">
        <v>360</v>
      </c>
    </row>
    <row r="254" spans="1:35" x14ac:dyDescent="0.2">
      <c r="A254" s="103" t="s">
        <v>398</v>
      </c>
      <c r="B254" s="53" t="s">
        <v>273</v>
      </c>
      <c r="C254" s="53">
        <v>360</v>
      </c>
      <c r="D254" s="53">
        <v>634</v>
      </c>
      <c r="E254" s="104">
        <v>80800</v>
      </c>
      <c r="F254" s="104">
        <v>474</v>
      </c>
      <c r="G254" s="95">
        <v>47.6</v>
      </c>
      <c r="H254" s="104">
        <v>424</v>
      </c>
      <c r="I254" s="102">
        <v>77.099999999999994</v>
      </c>
      <c r="J254" s="104">
        <v>287</v>
      </c>
      <c r="K254" s="104">
        <v>94</v>
      </c>
      <c r="L254" s="104">
        <v>39</v>
      </c>
      <c r="M254" s="102">
        <v>2740</v>
      </c>
      <c r="N254" s="95">
        <v>11600</v>
      </c>
      <c r="O254" s="95">
        <v>184</v>
      </c>
      <c r="P254" s="95">
        <v>14200</v>
      </c>
      <c r="Q254" s="102">
        <v>983</v>
      </c>
      <c r="R254" s="102">
        <v>4630</v>
      </c>
      <c r="S254" s="102">
        <v>110</v>
      </c>
      <c r="T254" s="102">
        <v>7120</v>
      </c>
      <c r="Z254" s="95">
        <v>1150</v>
      </c>
      <c r="AA254" s="95">
        <v>1280</v>
      </c>
      <c r="AB254">
        <v>403</v>
      </c>
      <c r="AC254">
        <v>626</v>
      </c>
      <c r="AD254">
        <v>2910</v>
      </c>
      <c r="AE254" s="102">
        <v>201</v>
      </c>
      <c r="AF254" s="103" t="s">
        <v>401</v>
      </c>
      <c r="AG254" s="53" t="s">
        <v>273</v>
      </c>
      <c r="AH254" s="53">
        <v>360</v>
      </c>
      <c r="AI254" t="s">
        <v>355</v>
      </c>
    </row>
    <row r="255" spans="1:35" x14ac:dyDescent="0.2">
      <c r="A255" s="103" t="s">
        <v>399</v>
      </c>
      <c r="B255" s="53" t="s">
        <v>273</v>
      </c>
      <c r="C255" s="53">
        <v>360</v>
      </c>
      <c r="D255" s="53">
        <v>64</v>
      </c>
      <c r="E255" s="104">
        <v>8140</v>
      </c>
      <c r="F255" s="104">
        <v>347</v>
      </c>
      <c r="G255" s="95">
        <v>7.7</v>
      </c>
      <c r="H255" s="104">
        <v>203</v>
      </c>
      <c r="I255" s="102">
        <v>13.5</v>
      </c>
      <c r="J255" s="104">
        <v>280</v>
      </c>
      <c r="K255" s="104">
        <v>33</v>
      </c>
      <c r="L255" s="104">
        <v>22</v>
      </c>
      <c r="M255" s="102">
        <v>178</v>
      </c>
      <c r="N255" s="95">
        <v>1030</v>
      </c>
      <c r="O255" s="95">
        <v>148</v>
      </c>
      <c r="P255" s="95">
        <v>1140</v>
      </c>
      <c r="Q255" s="102">
        <v>18.8</v>
      </c>
      <c r="R255" s="102">
        <v>186</v>
      </c>
      <c r="S255" s="102">
        <v>48.1</v>
      </c>
      <c r="T255" s="102">
        <v>284</v>
      </c>
      <c r="Z255" s="95">
        <v>13700</v>
      </c>
      <c r="AA255" s="95">
        <v>17200</v>
      </c>
      <c r="AB255" s="88">
        <f t="shared" si="4"/>
        <v>5418</v>
      </c>
      <c r="AD255">
        <v>7000</v>
      </c>
      <c r="AE255" s="102">
        <v>3420</v>
      </c>
      <c r="AF255" s="103" t="s">
        <v>402</v>
      </c>
      <c r="AG255" s="53" t="s">
        <v>273</v>
      </c>
      <c r="AH255" s="53">
        <v>360</v>
      </c>
    </row>
    <row r="256" spans="1:35" x14ac:dyDescent="0.2">
      <c r="A256" s="103" t="s">
        <v>400</v>
      </c>
      <c r="B256" s="53" t="s">
        <v>273</v>
      </c>
      <c r="C256" s="53">
        <v>360</v>
      </c>
      <c r="D256" s="53">
        <v>677</v>
      </c>
      <c r="E256" s="104">
        <v>86300</v>
      </c>
      <c r="F256" s="104">
        <v>483</v>
      </c>
      <c r="G256" s="95">
        <v>51.2</v>
      </c>
      <c r="H256" s="104">
        <v>428</v>
      </c>
      <c r="I256" s="102">
        <v>81.5</v>
      </c>
      <c r="J256" s="104">
        <v>286</v>
      </c>
      <c r="K256" s="104">
        <v>99</v>
      </c>
      <c r="L256" s="104">
        <v>41</v>
      </c>
      <c r="M256" s="102">
        <v>2990</v>
      </c>
      <c r="N256" s="95">
        <v>12400</v>
      </c>
      <c r="O256" s="95">
        <v>186</v>
      </c>
      <c r="P256" s="95">
        <v>15300</v>
      </c>
      <c r="Q256" s="102">
        <v>1070</v>
      </c>
      <c r="R256" s="102">
        <v>4990</v>
      </c>
      <c r="S256" s="102">
        <v>111</v>
      </c>
      <c r="T256" s="102">
        <v>7680</v>
      </c>
      <c r="Z256" s="95">
        <v>1280</v>
      </c>
      <c r="AA256" s="95">
        <v>1430</v>
      </c>
      <c r="AB256" s="88">
        <f>+AA256*0.315</f>
        <v>450.45</v>
      </c>
      <c r="AC256">
        <v>692</v>
      </c>
      <c r="AD256">
        <v>2980</v>
      </c>
      <c r="AE256" s="102">
        <v>227</v>
      </c>
      <c r="AF256" s="103" t="s">
        <v>403</v>
      </c>
      <c r="AG256" s="53" t="s">
        <v>273</v>
      </c>
      <c r="AH256" s="53">
        <v>360</v>
      </c>
      <c r="AI256" t="s">
        <v>355</v>
      </c>
    </row>
    <row r="257" spans="1:35" x14ac:dyDescent="0.2">
      <c r="A257" s="103" t="s">
        <v>401</v>
      </c>
      <c r="B257" s="53" t="s">
        <v>273</v>
      </c>
      <c r="C257" s="53">
        <v>360</v>
      </c>
      <c r="D257" s="53">
        <v>72</v>
      </c>
      <c r="E257" s="104">
        <v>9110</v>
      </c>
      <c r="F257" s="104">
        <v>350</v>
      </c>
      <c r="G257" s="95">
        <v>8.6</v>
      </c>
      <c r="H257" s="104">
        <v>204</v>
      </c>
      <c r="I257" s="102">
        <v>15.1</v>
      </c>
      <c r="J257" s="104">
        <v>281</v>
      </c>
      <c r="K257" s="104">
        <v>34</v>
      </c>
      <c r="L257" s="104">
        <v>22</v>
      </c>
      <c r="M257" s="102">
        <v>201</v>
      </c>
      <c r="N257" s="95">
        <v>1150</v>
      </c>
      <c r="O257" s="95">
        <v>149</v>
      </c>
      <c r="P257" s="95">
        <v>1280</v>
      </c>
      <c r="Q257" s="102">
        <v>21.4</v>
      </c>
      <c r="R257" s="102">
        <v>210</v>
      </c>
      <c r="S257" s="102">
        <v>48.5</v>
      </c>
      <c r="T257" s="102">
        <v>322</v>
      </c>
      <c r="Z257" s="95">
        <v>15300</v>
      </c>
      <c r="AA257" s="95">
        <v>19300</v>
      </c>
      <c r="AB257" s="88">
        <f t="shared" si="4"/>
        <v>6079.5</v>
      </c>
      <c r="AD257">
        <v>7000</v>
      </c>
      <c r="AE257" s="102">
        <v>3920</v>
      </c>
      <c r="AF257" s="103" t="s">
        <v>404</v>
      </c>
      <c r="AG257" s="53" t="s">
        <v>273</v>
      </c>
      <c r="AH257" s="53">
        <v>360</v>
      </c>
    </row>
    <row r="258" spans="1:35" x14ac:dyDescent="0.2">
      <c r="A258" s="103" t="s">
        <v>402</v>
      </c>
      <c r="B258" s="53" t="s">
        <v>273</v>
      </c>
      <c r="C258" s="53">
        <v>360</v>
      </c>
      <c r="D258" s="53">
        <v>744</v>
      </c>
      <c r="E258" s="104">
        <v>94800</v>
      </c>
      <c r="F258" s="104">
        <v>498</v>
      </c>
      <c r="G258" s="95">
        <v>55.6</v>
      </c>
      <c r="H258" s="104">
        <v>432</v>
      </c>
      <c r="I258" s="102">
        <v>88.9</v>
      </c>
      <c r="J258" s="104">
        <v>287</v>
      </c>
      <c r="K258" s="104">
        <v>106</v>
      </c>
      <c r="L258" s="104">
        <v>43</v>
      </c>
      <c r="M258" s="102">
        <v>3420</v>
      </c>
      <c r="N258" s="95">
        <v>13700</v>
      </c>
      <c r="O258" s="95">
        <v>190</v>
      </c>
      <c r="P258" s="95">
        <v>17200</v>
      </c>
      <c r="Q258" s="102">
        <v>1200</v>
      </c>
      <c r="R258" s="102">
        <v>5550</v>
      </c>
      <c r="S258" s="102">
        <v>113</v>
      </c>
      <c r="T258" s="102">
        <v>8550</v>
      </c>
      <c r="Z258" s="95">
        <v>17000</v>
      </c>
      <c r="AA258" s="95">
        <v>21600</v>
      </c>
      <c r="AB258" s="88">
        <f t="shared" si="4"/>
        <v>6804</v>
      </c>
      <c r="AD258">
        <v>7000</v>
      </c>
      <c r="AE258" s="102">
        <v>4500</v>
      </c>
      <c r="AF258" s="103" t="s">
        <v>405</v>
      </c>
      <c r="AG258" s="53" t="s">
        <v>273</v>
      </c>
      <c r="AH258" s="53">
        <v>360</v>
      </c>
    </row>
    <row r="259" spans="1:35" x14ac:dyDescent="0.2">
      <c r="A259" s="103" t="s">
        <v>403</v>
      </c>
      <c r="B259" s="53" t="s">
        <v>273</v>
      </c>
      <c r="C259" s="53">
        <v>360</v>
      </c>
      <c r="D259" s="53">
        <v>79</v>
      </c>
      <c r="E259" s="104">
        <v>10100</v>
      </c>
      <c r="F259" s="104">
        <v>354</v>
      </c>
      <c r="G259" s="95">
        <v>9.4</v>
      </c>
      <c r="H259" s="104">
        <v>205</v>
      </c>
      <c r="I259" s="102">
        <v>16.8</v>
      </c>
      <c r="J259" s="104">
        <v>281</v>
      </c>
      <c r="K259" s="104">
        <v>36</v>
      </c>
      <c r="L259" s="104">
        <v>22</v>
      </c>
      <c r="M259" s="102">
        <v>227</v>
      </c>
      <c r="N259" s="95">
        <v>1280</v>
      </c>
      <c r="O259" s="95">
        <v>150</v>
      </c>
      <c r="P259" s="95">
        <v>1430</v>
      </c>
      <c r="Q259" s="102">
        <v>24.2</v>
      </c>
      <c r="R259" s="102">
        <v>236</v>
      </c>
      <c r="S259" s="102">
        <v>48.9</v>
      </c>
      <c r="T259" s="102">
        <v>362</v>
      </c>
      <c r="Z259" s="109">
        <v>1280</v>
      </c>
      <c r="AA259" s="109">
        <v>1430</v>
      </c>
      <c r="AB259" s="88">
        <f t="shared" si="4"/>
        <v>450.45</v>
      </c>
      <c r="AD259">
        <v>4080</v>
      </c>
      <c r="AE259" s="102">
        <v>267</v>
      </c>
      <c r="AF259" s="103" t="s">
        <v>406</v>
      </c>
      <c r="AG259" s="53" t="s">
        <v>273</v>
      </c>
      <c r="AH259" s="53">
        <v>360</v>
      </c>
    </row>
    <row r="260" spans="1:35" x14ac:dyDescent="0.2">
      <c r="A260" s="103" t="s">
        <v>404</v>
      </c>
      <c r="B260" s="53" t="s">
        <v>273</v>
      </c>
      <c r="C260" s="53">
        <v>360</v>
      </c>
      <c r="D260" s="53">
        <v>818</v>
      </c>
      <c r="E260" s="104">
        <v>104000</v>
      </c>
      <c r="F260" s="104">
        <v>514</v>
      </c>
      <c r="G260" s="95">
        <v>60.5</v>
      </c>
      <c r="H260" s="104">
        <v>437</v>
      </c>
      <c r="I260" s="102">
        <v>97</v>
      </c>
      <c r="J260" s="104">
        <v>287</v>
      </c>
      <c r="K260" s="104">
        <v>114</v>
      </c>
      <c r="L260" s="104">
        <v>45</v>
      </c>
      <c r="M260" s="102">
        <v>3920</v>
      </c>
      <c r="N260" s="95">
        <v>15300</v>
      </c>
      <c r="O260" s="95">
        <v>194</v>
      </c>
      <c r="P260" s="95">
        <v>19300</v>
      </c>
      <c r="Q260" s="102">
        <v>1360</v>
      </c>
      <c r="R260" s="102">
        <v>6200</v>
      </c>
      <c r="S260" s="102">
        <v>114</v>
      </c>
      <c r="T260" s="102">
        <v>9560</v>
      </c>
      <c r="Z260" s="95">
        <v>18900</v>
      </c>
      <c r="AA260" s="95">
        <v>24300</v>
      </c>
      <c r="AB260" s="88">
        <f t="shared" si="4"/>
        <v>7654.5</v>
      </c>
      <c r="AD260">
        <v>7000</v>
      </c>
      <c r="AE260" s="102">
        <v>5190</v>
      </c>
      <c r="AF260" s="103" t="s">
        <v>407</v>
      </c>
      <c r="AG260" s="53" t="s">
        <v>273</v>
      </c>
      <c r="AH260" s="53">
        <v>360</v>
      </c>
    </row>
    <row r="261" spans="1:35" x14ac:dyDescent="0.2">
      <c r="A261" s="103" t="s">
        <v>405</v>
      </c>
      <c r="B261" s="53" t="s">
        <v>273</v>
      </c>
      <c r="C261" s="53">
        <v>360</v>
      </c>
      <c r="D261" s="53">
        <v>900</v>
      </c>
      <c r="E261" s="104">
        <v>115000</v>
      </c>
      <c r="F261" s="104">
        <v>531</v>
      </c>
      <c r="G261" s="95">
        <v>65.900000000000006</v>
      </c>
      <c r="H261" s="104">
        <v>442</v>
      </c>
      <c r="I261" s="102">
        <v>106</v>
      </c>
      <c r="J261" s="104">
        <v>286</v>
      </c>
      <c r="K261" s="104">
        <v>123</v>
      </c>
      <c r="L261" s="104">
        <v>48</v>
      </c>
      <c r="M261" s="102">
        <v>4500</v>
      </c>
      <c r="N261" s="95">
        <v>17000</v>
      </c>
      <c r="O261" s="95">
        <v>198</v>
      </c>
      <c r="P261" s="95">
        <v>21600</v>
      </c>
      <c r="Q261" s="102">
        <v>1530</v>
      </c>
      <c r="R261" s="102">
        <v>6940</v>
      </c>
      <c r="S261" s="102">
        <v>115</v>
      </c>
      <c r="T261" s="102">
        <v>10700</v>
      </c>
      <c r="Z261" s="95">
        <v>1920</v>
      </c>
      <c r="AA261" s="95">
        <v>2130</v>
      </c>
      <c r="AB261" s="88">
        <f t="shared" si="4"/>
        <v>670.95</v>
      </c>
      <c r="AD261">
        <v>4040</v>
      </c>
      <c r="AE261" s="102">
        <v>398</v>
      </c>
      <c r="AF261" s="103" t="s">
        <v>408</v>
      </c>
      <c r="AG261" s="53" t="s">
        <v>273</v>
      </c>
      <c r="AH261" s="53">
        <v>410</v>
      </c>
    </row>
    <row r="262" spans="1:35" x14ac:dyDescent="0.2">
      <c r="A262" s="103" t="s">
        <v>406</v>
      </c>
      <c r="B262" s="53" t="s">
        <v>273</v>
      </c>
      <c r="C262" s="53">
        <v>360</v>
      </c>
      <c r="D262" s="53">
        <v>91</v>
      </c>
      <c r="E262" s="104">
        <v>11600</v>
      </c>
      <c r="F262" s="104">
        <v>353</v>
      </c>
      <c r="G262" s="95">
        <v>9.5</v>
      </c>
      <c r="H262" s="104">
        <v>254</v>
      </c>
      <c r="I262" s="102">
        <v>16.399999999999999</v>
      </c>
      <c r="J262" s="104">
        <v>282</v>
      </c>
      <c r="K262" s="104">
        <v>35</v>
      </c>
      <c r="L262" s="104">
        <v>23</v>
      </c>
      <c r="M262" s="102">
        <v>267</v>
      </c>
      <c r="N262" s="95">
        <v>1510</v>
      </c>
      <c r="O262" s="95">
        <v>152</v>
      </c>
      <c r="P262" s="95">
        <v>1680</v>
      </c>
      <c r="Q262" s="102">
        <v>44.8</v>
      </c>
      <c r="R262" s="102">
        <v>353</v>
      </c>
      <c r="S262" s="102">
        <v>62.1</v>
      </c>
      <c r="T262" s="102">
        <v>538</v>
      </c>
      <c r="Z262" s="95">
        <v>2200</v>
      </c>
      <c r="AA262" s="95">
        <v>2460</v>
      </c>
      <c r="AB262" s="88">
        <f t="shared" si="4"/>
        <v>774.9</v>
      </c>
      <c r="AD262">
        <v>4140</v>
      </c>
      <c r="AE262" s="102">
        <v>462</v>
      </c>
      <c r="AF262" s="103" t="s">
        <v>409</v>
      </c>
      <c r="AG262" s="53" t="s">
        <v>273</v>
      </c>
      <c r="AH262" s="53">
        <v>410</v>
      </c>
    </row>
    <row r="263" spans="1:35" x14ac:dyDescent="0.2">
      <c r="A263" s="103" t="s">
        <v>407</v>
      </c>
      <c r="B263" s="53" t="s">
        <v>273</v>
      </c>
      <c r="C263" s="53">
        <v>360</v>
      </c>
      <c r="D263" s="53">
        <v>990</v>
      </c>
      <c r="E263" s="104">
        <v>126000</v>
      </c>
      <c r="F263" s="104">
        <v>550</v>
      </c>
      <c r="G263" s="95">
        <v>71.900000000000006</v>
      </c>
      <c r="H263" s="104">
        <v>448</v>
      </c>
      <c r="I263" s="102">
        <v>115</v>
      </c>
      <c r="J263" s="104">
        <v>287</v>
      </c>
      <c r="K263" s="104">
        <v>132</v>
      </c>
      <c r="L263" s="104">
        <v>51</v>
      </c>
      <c r="M263" s="102">
        <v>5190</v>
      </c>
      <c r="N263" s="95">
        <v>18900</v>
      </c>
      <c r="O263" s="95">
        <v>203</v>
      </c>
      <c r="P263" s="95">
        <v>24300</v>
      </c>
      <c r="Q263" s="102">
        <v>1730</v>
      </c>
      <c r="R263" s="102">
        <v>7740</v>
      </c>
      <c r="S263" s="102">
        <v>117</v>
      </c>
      <c r="T263" s="102">
        <v>12000</v>
      </c>
      <c r="Z263" s="95">
        <v>2530</v>
      </c>
      <c r="AA263" s="95">
        <v>2850</v>
      </c>
      <c r="AB263" s="88">
        <f t="shared" si="4"/>
        <v>897.75</v>
      </c>
      <c r="AD263">
        <v>4290</v>
      </c>
      <c r="AE263" s="102">
        <v>538</v>
      </c>
      <c r="AF263" s="103" t="s">
        <v>410</v>
      </c>
      <c r="AG263" s="53" t="s">
        <v>273</v>
      </c>
      <c r="AH263" s="53">
        <v>410</v>
      </c>
    </row>
    <row r="264" spans="1:35" x14ac:dyDescent="0.2">
      <c r="A264" s="111" t="s">
        <v>408</v>
      </c>
      <c r="B264" s="53" t="s">
        <v>273</v>
      </c>
      <c r="C264" s="53">
        <v>410</v>
      </c>
      <c r="D264" s="53">
        <v>100</v>
      </c>
      <c r="E264" s="104">
        <v>12700</v>
      </c>
      <c r="F264" s="104">
        <v>415</v>
      </c>
      <c r="G264" s="95">
        <v>10</v>
      </c>
      <c r="H264" s="104">
        <v>260</v>
      </c>
      <c r="I264" s="102">
        <v>16.899999999999999</v>
      </c>
      <c r="J264" s="98">
        <v>338</v>
      </c>
      <c r="K264" s="98">
        <v>39</v>
      </c>
      <c r="L264" s="98">
        <v>25</v>
      </c>
      <c r="M264" s="102">
        <v>398</v>
      </c>
      <c r="N264" s="95">
        <v>1920</v>
      </c>
      <c r="O264" s="95">
        <v>177</v>
      </c>
      <c r="P264" s="95">
        <v>2130</v>
      </c>
      <c r="Q264" s="102">
        <v>49.5</v>
      </c>
      <c r="R264" s="102">
        <v>381</v>
      </c>
      <c r="S264" s="102">
        <v>62.4</v>
      </c>
      <c r="T264" s="102">
        <v>581</v>
      </c>
      <c r="Z264" s="95">
        <v>2870</v>
      </c>
      <c r="AA264" s="95">
        <v>3250</v>
      </c>
      <c r="AB264" s="88">
        <f t="shared" si="4"/>
        <v>1023.75</v>
      </c>
      <c r="AD264">
        <v>4450</v>
      </c>
      <c r="AE264" s="102">
        <v>619</v>
      </c>
      <c r="AF264" s="103" t="s">
        <v>411</v>
      </c>
      <c r="AG264" s="53" t="s">
        <v>273</v>
      </c>
      <c r="AH264" s="53">
        <v>410</v>
      </c>
    </row>
    <row r="265" spans="1:35" x14ac:dyDescent="0.2">
      <c r="A265" s="103" t="s">
        <v>409</v>
      </c>
      <c r="B265" s="53" t="s">
        <v>273</v>
      </c>
      <c r="C265" s="53">
        <v>410</v>
      </c>
      <c r="D265" s="53">
        <v>114</v>
      </c>
      <c r="E265" s="104">
        <v>14600</v>
      </c>
      <c r="F265" s="104">
        <v>420</v>
      </c>
      <c r="G265" s="95">
        <v>11.6</v>
      </c>
      <c r="H265" s="104">
        <v>261</v>
      </c>
      <c r="I265" s="102">
        <v>19.3</v>
      </c>
      <c r="J265" s="104">
        <v>349</v>
      </c>
      <c r="K265" s="104">
        <v>36</v>
      </c>
      <c r="L265" s="104">
        <v>21</v>
      </c>
      <c r="M265" s="102">
        <v>462</v>
      </c>
      <c r="N265" s="95">
        <v>2200</v>
      </c>
      <c r="O265" s="95">
        <v>178</v>
      </c>
      <c r="P265" s="95">
        <v>2460</v>
      </c>
      <c r="Q265" s="102">
        <v>57.2</v>
      </c>
      <c r="R265" s="102">
        <v>439</v>
      </c>
      <c r="S265" s="102">
        <v>62.6</v>
      </c>
      <c r="T265" s="102">
        <v>671</v>
      </c>
      <c r="Z265" s="95">
        <v>634</v>
      </c>
      <c r="AA265" s="95">
        <v>730</v>
      </c>
      <c r="AB265">
        <v>230</v>
      </c>
      <c r="AC265">
        <v>484</v>
      </c>
      <c r="AD265">
        <v>1720</v>
      </c>
      <c r="AE265" s="102">
        <v>127</v>
      </c>
      <c r="AF265" s="103" t="s">
        <v>412</v>
      </c>
      <c r="AG265" s="53" t="s">
        <v>273</v>
      </c>
      <c r="AH265" s="53">
        <v>410</v>
      </c>
      <c r="AI265" t="s">
        <v>355</v>
      </c>
    </row>
    <row r="266" spans="1:35" x14ac:dyDescent="0.2">
      <c r="A266" s="103" t="s">
        <v>410</v>
      </c>
      <c r="B266" s="53" t="s">
        <v>273</v>
      </c>
      <c r="C266" s="53">
        <v>410</v>
      </c>
      <c r="D266" s="53">
        <v>132</v>
      </c>
      <c r="E266" s="104">
        <v>16800</v>
      </c>
      <c r="F266" s="104">
        <v>425</v>
      </c>
      <c r="G266" s="95">
        <v>13.3</v>
      </c>
      <c r="H266" s="104">
        <v>263</v>
      </c>
      <c r="I266" s="102">
        <v>22.2</v>
      </c>
      <c r="J266" s="104">
        <v>348</v>
      </c>
      <c r="K266" s="104">
        <v>39</v>
      </c>
      <c r="L266" s="104">
        <v>22</v>
      </c>
      <c r="M266" s="102">
        <v>538</v>
      </c>
      <c r="N266" s="95">
        <v>2530</v>
      </c>
      <c r="O266" s="95">
        <v>179</v>
      </c>
      <c r="P266" s="95">
        <v>2850</v>
      </c>
      <c r="Q266" s="102">
        <v>67.400000000000006</v>
      </c>
      <c r="R266" s="102">
        <v>512</v>
      </c>
      <c r="S266" s="102">
        <v>63.3</v>
      </c>
      <c r="T266" s="102">
        <v>785</v>
      </c>
      <c r="Z266" s="95">
        <v>773</v>
      </c>
      <c r="AA266" s="95">
        <v>885</v>
      </c>
      <c r="AB266">
        <v>279</v>
      </c>
      <c r="AC266">
        <v>585</v>
      </c>
      <c r="AD266">
        <v>1780</v>
      </c>
      <c r="AE266" s="102">
        <v>156</v>
      </c>
      <c r="AF266" s="103" t="s">
        <v>413</v>
      </c>
      <c r="AG266" s="53" t="s">
        <v>273</v>
      </c>
      <c r="AH266" s="53">
        <v>410</v>
      </c>
      <c r="AI266" t="s">
        <v>355</v>
      </c>
    </row>
    <row r="267" spans="1:35" x14ac:dyDescent="0.2">
      <c r="A267" s="103" t="s">
        <v>411</v>
      </c>
      <c r="B267" s="53" t="s">
        <v>273</v>
      </c>
      <c r="C267" s="53">
        <v>410</v>
      </c>
      <c r="D267" s="53">
        <v>149</v>
      </c>
      <c r="E267" s="104">
        <v>19000</v>
      </c>
      <c r="F267" s="104">
        <v>431</v>
      </c>
      <c r="G267" s="95">
        <v>14.9</v>
      </c>
      <c r="H267" s="104">
        <v>265</v>
      </c>
      <c r="I267" s="102">
        <v>25</v>
      </c>
      <c r="J267" s="104">
        <v>348</v>
      </c>
      <c r="K267" s="104">
        <v>42</v>
      </c>
      <c r="L267" s="104">
        <v>23</v>
      </c>
      <c r="M267" s="102">
        <v>619</v>
      </c>
      <c r="N267" s="95">
        <v>2870</v>
      </c>
      <c r="O267" s="95">
        <v>180</v>
      </c>
      <c r="P267" s="95">
        <v>3250</v>
      </c>
      <c r="Q267" s="102">
        <v>77.7</v>
      </c>
      <c r="R267" s="102">
        <v>586</v>
      </c>
      <c r="S267" s="102">
        <v>63.9</v>
      </c>
      <c r="T267" s="102">
        <v>900</v>
      </c>
      <c r="Z267" s="95">
        <v>924</v>
      </c>
      <c r="AA267" s="95">
        <v>1050</v>
      </c>
      <c r="AB267">
        <v>331</v>
      </c>
      <c r="AC267">
        <v>628</v>
      </c>
      <c r="AD267">
        <v>2290</v>
      </c>
      <c r="AE267" s="102">
        <v>186</v>
      </c>
      <c r="AF267" s="103" t="s">
        <v>414</v>
      </c>
      <c r="AG267" s="53" t="s">
        <v>273</v>
      </c>
      <c r="AH267" s="53">
        <v>410</v>
      </c>
      <c r="AI267" t="s">
        <v>355</v>
      </c>
    </row>
    <row r="268" spans="1:35" x14ac:dyDescent="0.2">
      <c r="A268" s="103" t="s">
        <v>412</v>
      </c>
      <c r="B268" s="53" t="s">
        <v>273</v>
      </c>
      <c r="C268" s="53">
        <v>410</v>
      </c>
      <c r="D268" s="53">
        <v>39</v>
      </c>
      <c r="E268" s="104">
        <v>4990</v>
      </c>
      <c r="F268" s="104">
        <v>399</v>
      </c>
      <c r="G268" s="95">
        <v>6.4</v>
      </c>
      <c r="H268" s="104">
        <v>140</v>
      </c>
      <c r="I268" s="102">
        <v>8.8000000000000007</v>
      </c>
      <c r="J268" s="104">
        <v>347</v>
      </c>
      <c r="K268" s="104">
        <v>26</v>
      </c>
      <c r="L268" s="104">
        <v>19</v>
      </c>
      <c r="M268" s="102">
        <v>127</v>
      </c>
      <c r="N268" s="95">
        <v>634</v>
      </c>
      <c r="O268" s="95">
        <v>160</v>
      </c>
      <c r="P268" s="95">
        <v>730</v>
      </c>
      <c r="Q268" s="102">
        <v>4.04</v>
      </c>
      <c r="R268" s="102">
        <v>57.7</v>
      </c>
      <c r="S268" s="102">
        <v>28.5</v>
      </c>
      <c r="T268" s="102">
        <v>90.6</v>
      </c>
      <c r="Z268" s="95">
        <v>1060</v>
      </c>
      <c r="AA268" s="95">
        <v>1190</v>
      </c>
      <c r="AB268">
        <v>375</v>
      </c>
      <c r="AC268">
        <v>652</v>
      </c>
      <c r="AD268">
        <v>2370</v>
      </c>
      <c r="AE268" s="102">
        <v>216</v>
      </c>
      <c r="AF268" s="103" t="s">
        <v>415</v>
      </c>
      <c r="AG268" s="53" t="s">
        <v>273</v>
      </c>
      <c r="AH268" s="53">
        <v>410</v>
      </c>
      <c r="AI268" t="s">
        <v>355</v>
      </c>
    </row>
    <row r="269" spans="1:35" x14ac:dyDescent="0.2">
      <c r="A269" s="103" t="s">
        <v>413</v>
      </c>
      <c r="B269" s="53" t="s">
        <v>273</v>
      </c>
      <c r="C269" s="53">
        <v>410</v>
      </c>
      <c r="D269" s="53">
        <v>46</v>
      </c>
      <c r="E269" s="104">
        <v>5890</v>
      </c>
      <c r="F269" s="104">
        <v>403</v>
      </c>
      <c r="G269" s="95">
        <v>7</v>
      </c>
      <c r="H269" s="104">
        <v>140</v>
      </c>
      <c r="I269" s="102">
        <v>11.2</v>
      </c>
      <c r="J269" s="104">
        <v>347</v>
      </c>
      <c r="K269" s="104">
        <v>28</v>
      </c>
      <c r="L269" s="104">
        <v>19</v>
      </c>
      <c r="M269" s="102">
        <v>156</v>
      </c>
      <c r="N269" s="95">
        <v>773</v>
      </c>
      <c r="O269" s="95">
        <v>163</v>
      </c>
      <c r="P269" s="95">
        <v>885</v>
      </c>
      <c r="Q269" s="102">
        <v>5.14</v>
      </c>
      <c r="R269" s="102">
        <v>73.400000000000006</v>
      </c>
      <c r="S269" s="102">
        <v>29.5</v>
      </c>
      <c r="T269" s="102">
        <v>115</v>
      </c>
      <c r="Z269" s="109">
        <v>773</v>
      </c>
      <c r="AA269" s="109">
        <v>885</v>
      </c>
      <c r="AB269" s="114">
        <v>279</v>
      </c>
      <c r="AC269">
        <v>750</v>
      </c>
      <c r="AD269">
        <v>2400</v>
      </c>
      <c r="AE269" s="102">
        <v>246</v>
      </c>
      <c r="AF269" s="103" t="s">
        <v>416</v>
      </c>
      <c r="AG269" s="53" t="s">
        <v>273</v>
      </c>
      <c r="AH269" s="53">
        <v>410</v>
      </c>
      <c r="AI269" t="s">
        <v>355</v>
      </c>
    </row>
    <row r="270" spans="1:35" x14ac:dyDescent="0.2">
      <c r="A270" s="103" t="s">
        <v>414</v>
      </c>
      <c r="B270" s="53" t="s">
        <v>273</v>
      </c>
      <c r="C270" s="53">
        <v>410</v>
      </c>
      <c r="D270" s="53">
        <v>54</v>
      </c>
      <c r="E270" s="104">
        <v>6810</v>
      </c>
      <c r="F270" s="104">
        <v>403</v>
      </c>
      <c r="G270" s="95">
        <v>7.5</v>
      </c>
      <c r="H270" s="104">
        <v>177</v>
      </c>
      <c r="I270" s="102">
        <v>10.9</v>
      </c>
      <c r="J270" s="104">
        <v>347</v>
      </c>
      <c r="K270" s="104">
        <v>28</v>
      </c>
      <c r="L270" s="104">
        <v>20</v>
      </c>
      <c r="M270" s="102">
        <v>186</v>
      </c>
      <c r="N270" s="95">
        <v>924</v>
      </c>
      <c r="O270" s="95">
        <v>165</v>
      </c>
      <c r="P270" s="95">
        <v>1050</v>
      </c>
      <c r="Q270" s="102">
        <v>10.1</v>
      </c>
      <c r="R270" s="102">
        <v>114</v>
      </c>
      <c r="S270" s="102">
        <v>38.5</v>
      </c>
      <c r="T270" s="102">
        <v>177</v>
      </c>
      <c r="Z270" s="95">
        <v>1330</v>
      </c>
      <c r="AA270" s="95">
        <v>1510</v>
      </c>
      <c r="AB270">
        <v>476</v>
      </c>
      <c r="AC270">
        <v>833</v>
      </c>
      <c r="AD270">
        <v>2450</v>
      </c>
      <c r="AE270" s="102">
        <v>275</v>
      </c>
      <c r="AF270" s="103" t="s">
        <v>417</v>
      </c>
      <c r="AG270" s="53" t="s">
        <v>273</v>
      </c>
      <c r="AH270" s="53">
        <v>410</v>
      </c>
      <c r="AI270" t="s">
        <v>355</v>
      </c>
    </row>
    <row r="271" spans="1:35" x14ac:dyDescent="0.2">
      <c r="A271" s="103" t="s">
        <v>415</v>
      </c>
      <c r="B271" s="53" t="s">
        <v>273</v>
      </c>
      <c r="C271" s="53">
        <v>410</v>
      </c>
      <c r="D271" s="53">
        <v>60</v>
      </c>
      <c r="E271" s="104">
        <v>7580</v>
      </c>
      <c r="F271" s="104">
        <v>407</v>
      </c>
      <c r="G271" s="95">
        <v>7.7</v>
      </c>
      <c r="H271" s="104">
        <v>178</v>
      </c>
      <c r="I271" s="102">
        <v>12.8</v>
      </c>
      <c r="J271" s="104">
        <v>347</v>
      </c>
      <c r="K271" s="104">
        <v>30</v>
      </c>
      <c r="L271" s="104">
        <v>20</v>
      </c>
      <c r="M271" s="102">
        <v>216</v>
      </c>
      <c r="N271" s="95">
        <v>1060</v>
      </c>
      <c r="O271" s="95">
        <v>169</v>
      </c>
      <c r="P271" s="95">
        <v>1190</v>
      </c>
      <c r="Q271" s="102">
        <v>12</v>
      </c>
      <c r="R271" s="102">
        <v>135</v>
      </c>
      <c r="S271" s="102">
        <v>39.799999999999997</v>
      </c>
      <c r="T271" s="102">
        <v>209</v>
      </c>
      <c r="Z271" s="95">
        <v>1510</v>
      </c>
      <c r="AA271" s="95">
        <v>1730</v>
      </c>
      <c r="AB271">
        <v>545</v>
      </c>
      <c r="AC271">
        <v>945</v>
      </c>
      <c r="AD271">
        <v>2500</v>
      </c>
      <c r="AE271" s="102">
        <v>315</v>
      </c>
      <c r="AF271" s="103" t="s">
        <v>418</v>
      </c>
      <c r="AG271" s="53" t="s">
        <v>273</v>
      </c>
      <c r="AH271" s="53">
        <v>410</v>
      </c>
      <c r="AI271" t="s">
        <v>355</v>
      </c>
    </row>
    <row r="272" spans="1:35" x14ac:dyDescent="0.2">
      <c r="A272" s="103" t="s">
        <v>416</v>
      </c>
      <c r="B272" s="53" t="s">
        <v>273</v>
      </c>
      <c r="C272" s="53">
        <v>410</v>
      </c>
      <c r="D272" s="53">
        <v>67</v>
      </c>
      <c r="E272" s="104">
        <v>8600</v>
      </c>
      <c r="F272" s="104">
        <v>410</v>
      </c>
      <c r="G272" s="95">
        <v>8.8000000000000007</v>
      </c>
      <c r="H272" s="104">
        <v>179</v>
      </c>
      <c r="I272" s="102">
        <v>14.4</v>
      </c>
      <c r="J272" s="104">
        <v>348</v>
      </c>
      <c r="K272" s="104">
        <v>31</v>
      </c>
      <c r="L272" s="104">
        <v>20</v>
      </c>
      <c r="M272" s="102">
        <v>246</v>
      </c>
      <c r="N272" s="95">
        <v>1200</v>
      </c>
      <c r="O272" s="95">
        <v>169</v>
      </c>
      <c r="P272" s="95">
        <v>1360</v>
      </c>
      <c r="Q272" s="102">
        <v>13.8</v>
      </c>
      <c r="R272" s="102">
        <v>154</v>
      </c>
      <c r="S272" s="102">
        <v>40.1</v>
      </c>
      <c r="T272" s="102">
        <v>239</v>
      </c>
      <c r="Z272" s="95">
        <v>2080</v>
      </c>
      <c r="AA272" s="95">
        <v>2390</v>
      </c>
      <c r="AB272">
        <v>753</v>
      </c>
      <c r="AC272">
        <v>1230</v>
      </c>
      <c r="AD272">
        <v>2670</v>
      </c>
      <c r="AE272" s="102">
        <v>488</v>
      </c>
      <c r="AF272" s="103" t="s">
        <v>419</v>
      </c>
      <c r="AG272" s="53" t="s">
        <v>273</v>
      </c>
      <c r="AH272" s="53">
        <v>460</v>
      </c>
      <c r="AI272" t="s">
        <v>355</v>
      </c>
    </row>
    <row r="273" spans="1:34" x14ac:dyDescent="0.2">
      <c r="A273" s="103" t="s">
        <v>417</v>
      </c>
      <c r="B273" s="53" t="s">
        <v>273</v>
      </c>
      <c r="C273" s="53">
        <v>410</v>
      </c>
      <c r="D273" s="53">
        <v>74</v>
      </c>
      <c r="E273" s="104">
        <v>9550</v>
      </c>
      <c r="F273" s="104">
        <v>413</v>
      </c>
      <c r="G273" s="95">
        <v>9.6999999999999993</v>
      </c>
      <c r="H273" s="104">
        <v>180</v>
      </c>
      <c r="I273" s="102">
        <v>16</v>
      </c>
      <c r="J273" s="104">
        <v>347</v>
      </c>
      <c r="K273" s="104">
        <v>33</v>
      </c>
      <c r="L273" s="104">
        <v>21</v>
      </c>
      <c r="M273" s="102">
        <v>275</v>
      </c>
      <c r="N273" s="95">
        <v>1330</v>
      </c>
      <c r="O273" s="95">
        <v>170</v>
      </c>
      <c r="P273" s="95">
        <v>1510</v>
      </c>
      <c r="Q273" s="102">
        <v>15.6</v>
      </c>
      <c r="R273" s="102">
        <v>173</v>
      </c>
      <c r="S273" s="102">
        <v>40.4</v>
      </c>
      <c r="T273" s="102">
        <v>269</v>
      </c>
      <c r="Z273" s="95">
        <v>2400</v>
      </c>
      <c r="AA273" s="95">
        <v>2670</v>
      </c>
      <c r="AB273" s="88">
        <f>+AA273*0.315</f>
        <v>841.05</v>
      </c>
      <c r="AD273">
        <v>4270</v>
      </c>
      <c r="AE273" s="102">
        <v>556</v>
      </c>
      <c r="AF273" s="103" t="s">
        <v>420</v>
      </c>
      <c r="AG273" s="53" t="s">
        <v>273</v>
      </c>
      <c r="AH273" s="53">
        <v>460</v>
      </c>
    </row>
    <row r="274" spans="1:34" x14ac:dyDescent="0.2">
      <c r="A274" s="103" t="s">
        <v>418</v>
      </c>
      <c r="B274" s="53" t="s">
        <v>273</v>
      </c>
      <c r="C274" s="53">
        <v>410</v>
      </c>
      <c r="D274" s="53">
        <v>85</v>
      </c>
      <c r="E274" s="104">
        <v>10800</v>
      </c>
      <c r="F274" s="104">
        <v>417</v>
      </c>
      <c r="G274" s="95">
        <v>10.9</v>
      </c>
      <c r="H274" s="104">
        <v>181</v>
      </c>
      <c r="I274" s="102">
        <v>18.2</v>
      </c>
      <c r="J274" s="104">
        <v>347</v>
      </c>
      <c r="K274" s="104">
        <v>35</v>
      </c>
      <c r="L274" s="104">
        <v>21</v>
      </c>
      <c r="M274" s="102">
        <v>315</v>
      </c>
      <c r="N274" s="95">
        <v>1510</v>
      </c>
      <c r="O274" s="95">
        <v>171</v>
      </c>
      <c r="P274" s="95">
        <v>1730</v>
      </c>
      <c r="Q274" s="102">
        <v>18</v>
      </c>
      <c r="R274" s="102">
        <v>199</v>
      </c>
      <c r="S274" s="102">
        <v>40.799999999999997</v>
      </c>
      <c r="T274" s="102">
        <v>310</v>
      </c>
      <c r="Z274" s="95">
        <v>2730</v>
      </c>
      <c r="AA274" s="95">
        <v>3050</v>
      </c>
      <c r="AB274" s="88">
        <f t="shared" ref="AB274:AB289" si="5">+AA274*0.315</f>
        <v>960.75</v>
      </c>
      <c r="AD274">
        <v>4380</v>
      </c>
      <c r="AE274" s="102">
        <v>637</v>
      </c>
      <c r="AF274" s="103" t="s">
        <v>421</v>
      </c>
      <c r="AG274" s="53" t="s">
        <v>273</v>
      </c>
      <c r="AH274" s="53">
        <v>460</v>
      </c>
    </row>
    <row r="275" spans="1:34" x14ac:dyDescent="0.2">
      <c r="A275" s="103" t="s">
        <v>419</v>
      </c>
      <c r="B275" s="53" t="s">
        <v>273</v>
      </c>
      <c r="C275" s="53">
        <v>460</v>
      </c>
      <c r="D275" s="53">
        <v>106</v>
      </c>
      <c r="E275" s="104">
        <v>13500</v>
      </c>
      <c r="F275" s="104">
        <v>469</v>
      </c>
      <c r="G275" s="95">
        <v>12.6</v>
      </c>
      <c r="H275" s="104">
        <v>194</v>
      </c>
      <c r="I275" s="102">
        <v>20.6</v>
      </c>
      <c r="J275" s="104">
        <v>393</v>
      </c>
      <c r="K275" s="104">
        <v>38</v>
      </c>
      <c r="L275" s="104">
        <v>22</v>
      </c>
      <c r="M275" s="102">
        <v>488</v>
      </c>
      <c r="N275" s="95">
        <v>2080</v>
      </c>
      <c r="O275" s="95">
        <v>190</v>
      </c>
      <c r="P275" s="95">
        <v>2390</v>
      </c>
      <c r="Q275" s="102">
        <v>25.1</v>
      </c>
      <c r="R275" s="102">
        <v>259</v>
      </c>
      <c r="S275" s="102">
        <v>43.1</v>
      </c>
      <c r="T275" s="102">
        <v>405</v>
      </c>
      <c r="Z275" s="95">
        <v>3080</v>
      </c>
      <c r="AA275" s="95">
        <v>3450</v>
      </c>
      <c r="AB275" s="88">
        <f t="shared" si="5"/>
        <v>1086.75</v>
      </c>
      <c r="AD275">
        <v>4490</v>
      </c>
      <c r="AE275" s="102">
        <v>726</v>
      </c>
      <c r="AF275" s="103" t="s">
        <v>422</v>
      </c>
      <c r="AG275" s="53" t="s">
        <v>273</v>
      </c>
      <c r="AH275" s="53">
        <v>460</v>
      </c>
    </row>
    <row r="276" spans="1:34" x14ac:dyDescent="0.2">
      <c r="A276" s="103" t="s">
        <v>420</v>
      </c>
      <c r="B276" s="53" t="s">
        <v>273</v>
      </c>
      <c r="C276" s="53">
        <v>460</v>
      </c>
      <c r="D276" s="53">
        <v>113</v>
      </c>
      <c r="E276" s="104">
        <v>14400</v>
      </c>
      <c r="F276" s="104">
        <v>463</v>
      </c>
      <c r="G276" s="95">
        <v>10.8</v>
      </c>
      <c r="H276" s="104">
        <v>280</v>
      </c>
      <c r="I276" s="102">
        <v>17.3</v>
      </c>
      <c r="J276" s="104">
        <v>396</v>
      </c>
      <c r="K276" s="104">
        <v>34</v>
      </c>
      <c r="L276" s="104">
        <v>21</v>
      </c>
      <c r="M276" s="102">
        <v>556</v>
      </c>
      <c r="N276" s="95">
        <v>2400</v>
      </c>
      <c r="O276" s="95">
        <v>196</v>
      </c>
      <c r="P276" s="95">
        <v>2670</v>
      </c>
      <c r="Q276" s="102">
        <v>63.3</v>
      </c>
      <c r="R276" s="102">
        <v>452</v>
      </c>
      <c r="S276" s="102">
        <v>66.3</v>
      </c>
      <c r="T276" s="102">
        <v>691</v>
      </c>
      <c r="Z276" s="95">
        <v>3350</v>
      </c>
      <c r="AA276" s="95">
        <v>3780</v>
      </c>
      <c r="AB276" s="88">
        <f t="shared" si="5"/>
        <v>1190.7</v>
      </c>
      <c r="AD276">
        <v>4560</v>
      </c>
      <c r="AE276" s="102">
        <v>796</v>
      </c>
      <c r="AF276" s="103" t="s">
        <v>423</v>
      </c>
      <c r="AG276" s="53" t="s">
        <v>273</v>
      </c>
      <c r="AH276" s="53">
        <v>460</v>
      </c>
    </row>
    <row r="277" spans="1:34" x14ac:dyDescent="0.2">
      <c r="A277" s="103" t="s">
        <v>421</v>
      </c>
      <c r="B277" s="53" t="s">
        <v>273</v>
      </c>
      <c r="C277" s="53">
        <v>460</v>
      </c>
      <c r="D277" s="53">
        <v>128</v>
      </c>
      <c r="E277" s="104">
        <v>16400</v>
      </c>
      <c r="F277" s="104">
        <v>467</v>
      </c>
      <c r="G277" s="95">
        <v>12.2</v>
      </c>
      <c r="H277" s="104">
        <v>282</v>
      </c>
      <c r="I277" s="102">
        <v>19.600000000000001</v>
      </c>
      <c r="J277" s="104">
        <v>394</v>
      </c>
      <c r="K277" s="104">
        <v>37</v>
      </c>
      <c r="L277" s="104">
        <v>21</v>
      </c>
      <c r="M277" s="102">
        <v>637</v>
      </c>
      <c r="N277" s="95">
        <v>2730</v>
      </c>
      <c r="O277" s="95">
        <v>197</v>
      </c>
      <c r="P277" s="95">
        <v>3050</v>
      </c>
      <c r="Q277" s="102">
        <v>73.3</v>
      </c>
      <c r="R277" s="102">
        <v>520</v>
      </c>
      <c r="S277" s="102">
        <v>66.900000000000006</v>
      </c>
      <c r="T277" s="102">
        <v>796</v>
      </c>
      <c r="Z277" s="95">
        <v>3780</v>
      </c>
      <c r="AA277" s="95">
        <v>4280</v>
      </c>
      <c r="AB277" s="88">
        <f t="shared" si="5"/>
        <v>1348.2</v>
      </c>
      <c r="AD277">
        <v>4730</v>
      </c>
      <c r="AE277" s="102">
        <v>910</v>
      </c>
      <c r="AF277" s="103" t="s">
        <v>424</v>
      </c>
      <c r="AG277" s="53" t="s">
        <v>273</v>
      </c>
      <c r="AH277" s="53">
        <v>460</v>
      </c>
    </row>
    <row r="278" spans="1:34" x14ac:dyDescent="0.2">
      <c r="A278" s="103" t="s">
        <v>422</v>
      </c>
      <c r="B278" s="53" t="s">
        <v>273</v>
      </c>
      <c r="C278" s="53">
        <v>460</v>
      </c>
      <c r="D278" s="53">
        <v>144</v>
      </c>
      <c r="E278" s="104">
        <v>18400</v>
      </c>
      <c r="F278" s="104">
        <v>472</v>
      </c>
      <c r="G278" s="95">
        <v>13.6</v>
      </c>
      <c r="H278" s="104">
        <v>283</v>
      </c>
      <c r="I278" s="102">
        <v>22.1</v>
      </c>
      <c r="J278" s="104">
        <v>395</v>
      </c>
      <c r="K278" s="104">
        <v>39</v>
      </c>
      <c r="L278" s="104">
        <v>22</v>
      </c>
      <c r="M278" s="102">
        <v>726</v>
      </c>
      <c r="N278" s="95">
        <v>3080</v>
      </c>
      <c r="O278" s="95">
        <v>199</v>
      </c>
      <c r="P278" s="95">
        <v>3450</v>
      </c>
      <c r="Q278" s="102">
        <v>83.6</v>
      </c>
      <c r="R278" s="102">
        <v>591</v>
      </c>
      <c r="S278" s="102">
        <v>67.400000000000006</v>
      </c>
      <c r="T278" s="102">
        <v>906</v>
      </c>
      <c r="Z278" s="95">
        <v>4190</v>
      </c>
      <c r="AA278" s="95">
        <v>4760</v>
      </c>
      <c r="AB278" s="88">
        <f t="shared" si="5"/>
        <v>1499.4</v>
      </c>
      <c r="AD278">
        <v>5000</v>
      </c>
      <c r="AE278" s="102">
        <v>1020</v>
      </c>
      <c r="AF278" s="103" t="s">
        <v>425</v>
      </c>
      <c r="AG278" s="53" t="s">
        <v>273</v>
      </c>
      <c r="AH278" s="53">
        <v>460</v>
      </c>
    </row>
    <row r="279" spans="1:34" x14ac:dyDescent="0.2">
      <c r="A279" s="103" t="s">
        <v>423</v>
      </c>
      <c r="B279" s="53" t="s">
        <v>273</v>
      </c>
      <c r="C279" s="53">
        <v>460</v>
      </c>
      <c r="D279" s="53">
        <v>158</v>
      </c>
      <c r="E279" s="104">
        <v>20100</v>
      </c>
      <c r="F279" s="104">
        <v>476</v>
      </c>
      <c r="G279" s="95">
        <v>15</v>
      </c>
      <c r="H279" s="104">
        <v>284</v>
      </c>
      <c r="I279" s="102">
        <v>23.9</v>
      </c>
      <c r="J279" s="104">
        <v>395</v>
      </c>
      <c r="K279" s="104">
        <v>41</v>
      </c>
      <c r="L279" s="104">
        <v>23</v>
      </c>
      <c r="M279" s="102">
        <v>796</v>
      </c>
      <c r="N279" s="95">
        <v>3350</v>
      </c>
      <c r="O279" s="95">
        <v>199</v>
      </c>
      <c r="P279" s="95">
        <v>3780</v>
      </c>
      <c r="Q279" s="102">
        <v>91.4</v>
      </c>
      <c r="R279" s="102">
        <v>643</v>
      </c>
      <c r="S279" s="102">
        <v>67.400000000000006</v>
      </c>
      <c r="T279" s="102">
        <v>989</v>
      </c>
      <c r="Z279" s="95">
        <v>4620</v>
      </c>
      <c r="AA279" s="95">
        <v>5270</v>
      </c>
      <c r="AB279" s="88">
        <f t="shared" si="5"/>
        <v>1660.05</v>
      </c>
      <c r="AD279">
        <v>5000</v>
      </c>
      <c r="AE279" s="102">
        <v>1140</v>
      </c>
      <c r="AF279" s="103" t="s">
        <v>426</v>
      </c>
      <c r="AG279" s="53" t="s">
        <v>273</v>
      </c>
      <c r="AH279" s="53">
        <v>460</v>
      </c>
    </row>
    <row r="280" spans="1:34" x14ac:dyDescent="0.2">
      <c r="A280" s="103" t="s">
        <v>424</v>
      </c>
      <c r="B280" s="53" t="s">
        <v>273</v>
      </c>
      <c r="C280" s="53">
        <v>460</v>
      </c>
      <c r="D280" s="53">
        <v>177</v>
      </c>
      <c r="E280" s="104">
        <v>22600</v>
      </c>
      <c r="F280" s="104">
        <v>482</v>
      </c>
      <c r="G280" s="95">
        <v>16.600000000000001</v>
      </c>
      <c r="H280" s="104">
        <v>286</v>
      </c>
      <c r="I280" s="102">
        <v>26.9</v>
      </c>
      <c r="J280" s="104">
        <v>395</v>
      </c>
      <c r="K280" s="104">
        <v>44</v>
      </c>
      <c r="L280" s="104">
        <v>24</v>
      </c>
      <c r="M280" s="102">
        <v>910</v>
      </c>
      <c r="N280" s="95">
        <v>3780</v>
      </c>
      <c r="O280" s="95">
        <v>201</v>
      </c>
      <c r="P280" s="95">
        <v>4280</v>
      </c>
      <c r="Q280" s="102">
        <v>105</v>
      </c>
      <c r="R280" s="102">
        <v>735</v>
      </c>
      <c r="S280" s="102">
        <v>68.2</v>
      </c>
      <c r="T280" s="102">
        <v>1130</v>
      </c>
      <c r="Z280" s="95">
        <v>5090</v>
      </c>
      <c r="AA280" s="95">
        <v>5840</v>
      </c>
      <c r="AB280" s="88">
        <f t="shared" si="5"/>
        <v>1839.6</v>
      </c>
      <c r="AD280">
        <v>5000</v>
      </c>
      <c r="AE280" s="102">
        <v>1270</v>
      </c>
      <c r="AF280" s="103" t="s">
        <v>427</v>
      </c>
      <c r="AG280" s="53" t="s">
        <v>273</v>
      </c>
      <c r="AH280" s="53">
        <v>460</v>
      </c>
    </row>
    <row r="281" spans="1:34" x14ac:dyDescent="0.2">
      <c r="A281" s="103" t="s">
        <v>425</v>
      </c>
      <c r="B281" s="53" t="s">
        <v>273</v>
      </c>
      <c r="C281" s="53">
        <v>460</v>
      </c>
      <c r="D281" s="53">
        <v>193</v>
      </c>
      <c r="E281" s="104">
        <v>24600</v>
      </c>
      <c r="F281" s="104">
        <v>489</v>
      </c>
      <c r="G281" s="95">
        <v>17</v>
      </c>
      <c r="H281" s="104">
        <v>283</v>
      </c>
      <c r="I281" s="102">
        <v>30.5</v>
      </c>
      <c r="J281" s="104">
        <v>404</v>
      </c>
      <c r="K281" s="104">
        <v>42</v>
      </c>
      <c r="L281" s="104">
        <v>19</v>
      </c>
      <c r="M281" s="102">
        <v>1020</v>
      </c>
      <c r="N281" s="95">
        <v>4190</v>
      </c>
      <c r="O281" s="95">
        <v>204</v>
      </c>
      <c r="P281" s="95">
        <v>4760</v>
      </c>
      <c r="Q281" s="102">
        <v>115</v>
      </c>
      <c r="R281" s="102">
        <v>816</v>
      </c>
      <c r="S281" s="102">
        <v>68.400000000000006</v>
      </c>
      <c r="T281" s="102">
        <v>1250</v>
      </c>
      <c r="Z281" s="95">
        <v>5650</v>
      </c>
      <c r="AA281" s="95">
        <v>6530</v>
      </c>
      <c r="AB281" s="88">
        <f t="shared" si="5"/>
        <v>2056.9499999999998</v>
      </c>
      <c r="AD281">
        <v>5000</v>
      </c>
      <c r="AE281" s="102">
        <v>1440</v>
      </c>
      <c r="AF281" s="103" t="s">
        <v>428</v>
      </c>
      <c r="AG281" s="53" t="s">
        <v>273</v>
      </c>
      <c r="AH281" s="53">
        <v>460</v>
      </c>
    </row>
    <row r="282" spans="1:34" x14ac:dyDescent="0.2">
      <c r="A282" s="103" t="s">
        <v>426</v>
      </c>
      <c r="B282" s="53" t="s">
        <v>273</v>
      </c>
      <c r="C282" s="53">
        <v>460</v>
      </c>
      <c r="D282" s="53">
        <v>213</v>
      </c>
      <c r="E282" s="104">
        <v>27100</v>
      </c>
      <c r="F282" s="104">
        <v>495</v>
      </c>
      <c r="G282" s="95">
        <v>18.5</v>
      </c>
      <c r="H282" s="104">
        <v>285</v>
      </c>
      <c r="I282" s="102">
        <v>33.5</v>
      </c>
      <c r="J282" s="104">
        <v>402</v>
      </c>
      <c r="K282" s="104">
        <v>46</v>
      </c>
      <c r="L282" s="104">
        <v>20</v>
      </c>
      <c r="M282" s="102">
        <v>1140</v>
      </c>
      <c r="N282" s="95">
        <v>4620</v>
      </c>
      <c r="O282" s="95">
        <v>205</v>
      </c>
      <c r="P282" s="95">
        <v>5270</v>
      </c>
      <c r="Q282" s="102">
        <v>129</v>
      </c>
      <c r="R282" s="102">
        <v>909</v>
      </c>
      <c r="S282" s="102">
        <v>69</v>
      </c>
      <c r="T282" s="102">
        <v>1400</v>
      </c>
      <c r="Z282" s="95">
        <v>6230</v>
      </c>
      <c r="AA282" s="95">
        <v>7250</v>
      </c>
      <c r="AB282" s="88">
        <f t="shared" si="5"/>
        <v>2283.75</v>
      </c>
      <c r="AD282">
        <v>5000</v>
      </c>
      <c r="AE282" s="102">
        <v>1610</v>
      </c>
      <c r="AF282" s="103" t="s">
        <v>429</v>
      </c>
      <c r="AG282" s="53" t="s">
        <v>273</v>
      </c>
      <c r="AH282" s="53">
        <v>460</v>
      </c>
    </row>
    <row r="283" spans="1:34" x14ac:dyDescent="0.2">
      <c r="A283" s="103" t="s">
        <v>427</v>
      </c>
      <c r="B283" s="53" t="s">
        <v>273</v>
      </c>
      <c r="C283" s="53">
        <v>460</v>
      </c>
      <c r="D283" s="53">
        <v>235</v>
      </c>
      <c r="E283" s="104">
        <v>29900</v>
      </c>
      <c r="F283" s="104">
        <v>501</v>
      </c>
      <c r="G283" s="95">
        <v>20.6</v>
      </c>
      <c r="H283" s="104">
        <v>287</v>
      </c>
      <c r="I283" s="102">
        <v>36.6</v>
      </c>
      <c r="J283" s="104">
        <v>402</v>
      </c>
      <c r="K283" s="104">
        <v>49</v>
      </c>
      <c r="L283" s="104">
        <v>21</v>
      </c>
      <c r="M283" s="102">
        <v>1270</v>
      </c>
      <c r="N283" s="95">
        <v>5090</v>
      </c>
      <c r="O283" s="95">
        <v>206</v>
      </c>
      <c r="P283" s="95">
        <v>5840</v>
      </c>
      <c r="Q283" s="102">
        <v>145</v>
      </c>
      <c r="R283" s="102">
        <v>1010</v>
      </c>
      <c r="S283" s="102">
        <v>69.599999999999994</v>
      </c>
      <c r="T283" s="102">
        <v>1550</v>
      </c>
      <c r="Z283" s="95">
        <v>6850</v>
      </c>
      <c r="AA283" s="95">
        <v>8020</v>
      </c>
      <c r="AB283" s="88">
        <f t="shared" si="5"/>
        <v>2526.3000000000002</v>
      </c>
      <c r="AD283">
        <v>5000</v>
      </c>
      <c r="AE283" s="102">
        <v>1800</v>
      </c>
      <c r="AF283" s="103" t="s">
        <v>430</v>
      </c>
      <c r="AG283" s="53" t="s">
        <v>273</v>
      </c>
      <c r="AH283" s="53">
        <v>460</v>
      </c>
    </row>
    <row r="284" spans="1:34" x14ac:dyDescent="0.2">
      <c r="A284" s="103" t="s">
        <v>428</v>
      </c>
      <c r="B284" s="53" t="s">
        <v>273</v>
      </c>
      <c r="C284" s="53">
        <v>460</v>
      </c>
      <c r="D284" s="53">
        <v>260</v>
      </c>
      <c r="E284" s="104">
        <v>33100</v>
      </c>
      <c r="F284" s="104">
        <v>509</v>
      </c>
      <c r="G284" s="95">
        <v>22.6</v>
      </c>
      <c r="H284" s="104">
        <v>289</v>
      </c>
      <c r="I284" s="102">
        <v>40.4</v>
      </c>
      <c r="J284" s="104">
        <v>404</v>
      </c>
      <c r="K284" s="104">
        <v>52</v>
      </c>
      <c r="L284" s="104">
        <v>22</v>
      </c>
      <c r="M284" s="102">
        <v>1440</v>
      </c>
      <c r="N284" s="95">
        <v>5650</v>
      </c>
      <c r="O284" s="95">
        <v>209</v>
      </c>
      <c r="P284" s="95">
        <v>6530</v>
      </c>
      <c r="Q284" s="102">
        <v>163</v>
      </c>
      <c r="R284" s="102">
        <v>1130</v>
      </c>
      <c r="S284" s="102">
        <v>70.2</v>
      </c>
      <c r="T284" s="102">
        <v>1740</v>
      </c>
      <c r="Z284" s="95">
        <v>7640</v>
      </c>
      <c r="AA284" s="95">
        <v>9010</v>
      </c>
      <c r="AB284" s="88">
        <f t="shared" si="5"/>
        <v>2838.15</v>
      </c>
      <c r="AD284">
        <v>5000</v>
      </c>
      <c r="AE284" s="102">
        <v>2040</v>
      </c>
      <c r="AF284" s="103" t="s">
        <v>431</v>
      </c>
      <c r="AG284" s="53" t="s">
        <v>273</v>
      </c>
      <c r="AH284" s="53">
        <v>460</v>
      </c>
    </row>
    <row r="285" spans="1:34" x14ac:dyDescent="0.2">
      <c r="A285" s="103" t="s">
        <v>429</v>
      </c>
      <c r="B285" s="53" t="s">
        <v>273</v>
      </c>
      <c r="C285" s="53">
        <v>460</v>
      </c>
      <c r="D285" s="53">
        <v>286</v>
      </c>
      <c r="E285" s="104">
        <v>36400</v>
      </c>
      <c r="F285" s="104">
        <v>517</v>
      </c>
      <c r="G285" s="95">
        <v>24.4</v>
      </c>
      <c r="H285" s="104">
        <v>291</v>
      </c>
      <c r="I285" s="102">
        <v>44.4</v>
      </c>
      <c r="J285" s="104">
        <v>404</v>
      </c>
      <c r="K285" s="104">
        <v>56</v>
      </c>
      <c r="L285" s="104">
        <v>23</v>
      </c>
      <c r="M285" s="102">
        <v>1610</v>
      </c>
      <c r="N285" s="95">
        <v>6230</v>
      </c>
      <c r="O285" s="95">
        <v>210</v>
      </c>
      <c r="P285" s="95">
        <v>7250</v>
      </c>
      <c r="Q285" s="102">
        <v>183</v>
      </c>
      <c r="R285" s="102">
        <v>1260</v>
      </c>
      <c r="S285" s="102">
        <v>70.900000000000006</v>
      </c>
      <c r="T285" s="102">
        <v>1950</v>
      </c>
      <c r="Z285" s="95">
        <v>8420</v>
      </c>
      <c r="AA285" s="95">
        <v>10000</v>
      </c>
      <c r="AB285" s="88">
        <f t="shared" si="5"/>
        <v>3150</v>
      </c>
      <c r="AD285">
        <v>5000</v>
      </c>
      <c r="AE285" s="102">
        <v>2290</v>
      </c>
      <c r="AF285" s="103" t="s">
        <v>432</v>
      </c>
      <c r="AG285" s="53" t="s">
        <v>273</v>
      </c>
      <c r="AH285" s="53">
        <v>460</v>
      </c>
    </row>
    <row r="286" spans="1:34" x14ac:dyDescent="0.2">
      <c r="A286" s="103" t="s">
        <v>430</v>
      </c>
      <c r="B286" s="53" t="s">
        <v>273</v>
      </c>
      <c r="C286" s="53">
        <v>460</v>
      </c>
      <c r="D286" s="53">
        <v>315</v>
      </c>
      <c r="E286" s="104">
        <v>40000</v>
      </c>
      <c r="F286" s="104">
        <v>525</v>
      </c>
      <c r="G286" s="95">
        <v>26.9</v>
      </c>
      <c r="H286" s="104">
        <v>293</v>
      </c>
      <c r="I286" s="102">
        <v>48.5</v>
      </c>
      <c r="J286" s="104">
        <v>404</v>
      </c>
      <c r="K286" s="104">
        <v>60</v>
      </c>
      <c r="L286" s="104">
        <v>24</v>
      </c>
      <c r="M286" s="102">
        <v>1800</v>
      </c>
      <c r="N286" s="95">
        <v>6850</v>
      </c>
      <c r="O286" s="95">
        <v>212</v>
      </c>
      <c r="P286" s="95">
        <v>8020</v>
      </c>
      <c r="Q286" s="102">
        <v>204</v>
      </c>
      <c r="R286" s="102">
        <v>1390</v>
      </c>
      <c r="S286" s="102">
        <v>71.400000000000006</v>
      </c>
      <c r="T286" s="102">
        <v>2160</v>
      </c>
      <c r="Z286" s="95">
        <v>9250</v>
      </c>
      <c r="AA286" s="95">
        <v>11100</v>
      </c>
      <c r="AB286" s="88">
        <f t="shared" si="5"/>
        <v>3496.5</v>
      </c>
      <c r="AD286">
        <v>5000</v>
      </c>
      <c r="AE286" s="102">
        <v>2570</v>
      </c>
      <c r="AF286" s="103" t="s">
        <v>433</v>
      </c>
      <c r="AG286" s="53" t="s">
        <v>273</v>
      </c>
      <c r="AH286" s="53">
        <v>460</v>
      </c>
    </row>
    <row r="287" spans="1:34" x14ac:dyDescent="0.2">
      <c r="A287" s="103" t="s">
        <v>431</v>
      </c>
      <c r="B287" s="53" t="s">
        <v>273</v>
      </c>
      <c r="C287" s="53">
        <v>460</v>
      </c>
      <c r="D287" s="53">
        <v>349</v>
      </c>
      <c r="E287" s="104">
        <v>44500</v>
      </c>
      <c r="F287" s="104">
        <v>535</v>
      </c>
      <c r="G287" s="95">
        <v>29.5</v>
      </c>
      <c r="H287" s="104">
        <v>296</v>
      </c>
      <c r="I287" s="102">
        <v>53.6</v>
      </c>
      <c r="J287" s="104">
        <v>402</v>
      </c>
      <c r="K287" s="104">
        <v>66</v>
      </c>
      <c r="L287" s="104">
        <v>26</v>
      </c>
      <c r="M287" s="102">
        <v>2040</v>
      </c>
      <c r="N287" s="95">
        <v>7640</v>
      </c>
      <c r="O287" s="95">
        <v>214</v>
      </c>
      <c r="P287" s="95">
        <v>9010</v>
      </c>
      <c r="Q287" s="102">
        <v>233</v>
      </c>
      <c r="R287" s="102">
        <v>1570</v>
      </c>
      <c r="S287" s="102">
        <v>72.400000000000006</v>
      </c>
      <c r="T287" s="102">
        <v>2440</v>
      </c>
      <c r="Z287" s="95">
        <v>10200</v>
      </c>
      <c r="AA287" s="95">
        <v>12300</v>
      </c>
      <c r="AB287" s="88">
        <f t="shared" si="5"/>
        <v>3874.5</v>
      </c>
      <c r="AD287">
        <v>5000</v>
      </c>
      <c r="AE287" s="102">
        <v>2900</v>
      </c>
      <c r="AF287" s="103" t="s">
        <v>434</v>
      </c>
      <c r="AG287" s="53" t="s">
        <v>273</v>
      </c>
      <c r="AH287" s="53">
        <v>460</v>
      </c>
    </row>
    <row r="288" spans="1:34" x14ac:dyDescent="0.2">
      <c r="A288" s="103" t="s">
        <v>432</v>
      </c>
      <c r="B288" s="53" t="s">
        <v>273</v>
      </c>
      <c r="C288" s="53">
        <v>460</v>
      </c>
      <c r="D288" s="53">
        <v>384</v>
      </c>
      <c r="E288" s="104">
        <v>48900</v>
      </c>
      <c r="F288" s="104">
        <v>545</v>
      </c>
      <c r="G288" s="95">
        <v>32.5</v>
      </c>
      <c r="H288" s="104">
        <v>299</v>
      </c>
      <c r="I288" s="102">
        <v>58.4</v>
      </c>
      <c r="J288" s="104">
        <v>404</v>
      </c>
      <c r="K288" s="104">
        <v>70</v>
      </c>
      <c r="L288" s="104">
        <v>27</v>
      </c>
      <c r="M288" s="102">
        <v>2290</v>
      </c>
      <c r="N288" s="95">
        <v>8420</v>
      </c>
      <c r="O288" s="95">
        <v>216</v>
      </c>
      <c r="P288" s="95">
        <v>10000</v>
      </c>
      <c r="Q288" s="102">
        <v>261</v>
      </c>
      <c r="R288" s="102">
        <v>1750</v>
      </c>
      <c r="S288" s="102">
        <v>73.099999999999994</v>
      </c>
      <c r="T288" s="102">
        <v>2730</v>
      </c>
      <c r="Z288" s="95">
        <v>943</v>
      </c>
      <c r="AA288" s="95">
        <v>1090</v>
      </c>
      <c r="AB288" s="88">
        <f t="shared" si="5"/>
        <v>343.35</v>
      </c>
      <c r="AD288">
        <v>2030</v>
      </c>
      <c r="AE288" s="102">
        <v>212</v>
      </c>
      <c r="AF288" s="103" t="s">
        <v>435</v>
      </c>
      <c r="AG288" s="53" t="s">
        <v>273</v>
      </c>
      <c r="AH288" s="53">
        <v>460</v>
      </c>
    </row>
    <row r="289" spans="1:35" x14ac:dyDescent="0.2">
      <c r="A289" s="103" t="s">
        <v>433</v>
      </c>
      <c r="B289" s="53" t="s">
        <v>273</v>
      </c>
      <c r="C289" s="53">
        <v>460</v>
      </c>
      <c r="D289" s="53">
        <v>421</v>
      </c>
      <c r="E289" s="104">
        <v>53700</v>
      </c>
      <c r="F289" s="104">
        <v>555</v>
      </c>
      <c r="G289" s="95">
        <v>35.6</v>
      </c>
      <c r="H289" s="104">
        <v>302</v>
      </c>
      <c r="I289" s="102">
        <v>63.5</v>
      </c>
      <c r="J289" s="104">
        <v>402</v>
      </c>
      <c r="K289" s="104">
        <v>76</v>
      </c>
      <c r="L289" s="104">
        <v>29</v>
      </c>
      <c r="M289" s="102">
        <v>2570</v>
      </c>
      <c r="N289" s="95">
        <v>9250</v>
      </c>
      <c r="O289" s="95">
        <v>219</v>
      </c>
      <c r="P289" s="95">
        <v>11100</v>
      </c>
      <c r="Q289" s="102">
        <v>293</v>
      </c>
      <c r="R289" s="102">
        <v>1940</v>
      </c>
      <c r="S289" s="102">
        <v>73.900000000000006</v>
      </c>
      <c r="T289" s="102">
        <v>3030</v>
      </c>
      <c r="Z289" s="95">
        <v>1120</v>
      </c>
      <c r="AA289" s="95">
        <v>1280</v>
      </c>
      <c r="AB289" s="88">
        <f t="shared" si="5"/>
        <v>403.2</v>
      </c>
      <c r="AD289">
        <v>2130</v>
      </c>
      <c r="AE289" s="102">
        <v>255</v>
      </c>
      <c r="AF289" s="103" t="s">
        <v>436</v>
      </c>
      <c r="AG289" s="53" t="s">
        <v>273</v>
      </c>
      <c r="AH289" s="53">
        <v>460</v>
      </c>
    </row>
    <row r="290" spans="1:35" x14ac:dyDescent="0.2">
      <c r="A290" s="103" t="s">
        <v>434</v>
      </c>
      <c r="B290" s="53" t="s">
        <v>273</v>
      </c>
      <c r="C290" s="53">
        <v>460</v>
      </c>
      <c r="D290" s="53">
        <v>464</v>
      </c>
      <c r="E290" s="104">
        <v>59100</v>
      </c>
      <c r="F290" s="104">
        <v>567</v>
      </c>
      <c r="G290" s="95">
        <v>38.6</v>
      </c>
      <c r="H290" s="104">
        <v>305</v>
      </c>
      <c r="I290" s="102">
        <v>69.599999999999994</v>
      </c>
      <c r="J290" s="104">
        <v>402</v>
      </c>
      <c r="K290" s="104">
        <v>82</v>
      </c>
      <c r="L290" s="104">
        <v>30</v>
      </c>
      <c r="M290" s="102">
        <v>2900</v>
      </c>
      <c r="N290" s="95">
        <v>10200</v>
      </c>
      <c r="O290" s="95">
        <v>222</v>
      </c>
      <c r="P290" s="95">
        <v>12300</v>
      </c>
      <c r="Q290" s="102">
        <v>331</v>
      </c>
      <c r="R290" s="102">
        <v>2170</v>
      </c>
      <c r="S290" s="102">
        <v>74.8</v>
      </c>
      <c r="T290" s="102">
        <v>3400</v>
      </c>
      <c r="Z290" s="95">
        <v>1150</v>
      </c>
      <c r="AA290" s="95">
        <v>1310</v>
      </c>
      <c r="AB290">
        <v>406</v>
      </c>
      <c r="AC290">
        <v>758</v>
      </c>
      <c r="AD290">
        <v>2390</v>
      </c>
      <c r="AE290" s="102">
        <v>259</v>
      </c>
      <c r="AF290" s="103" t="s">
        <v>437</v>
      </c>
      <c r="AG290" s="53" t="s">
        <v>273</v>
      </c>
      <c r="AH290" s="53">
        <v>460</v>
      </c>
      <c r="AI290" t="s">
        <v>355</v>
      </c>
    </row>
    <row r="291" spans="1:35" x14ac:dyDescent="0.2">
      <c r="A291" s="103" t="s">
        <v>435</v>
      </c>
      <c r="B291" s="53" t="s">
        <v>273</v>
      </c>
      <c r="C291" s="53">
        <v>460</v>
      </c>
      <c r="D291" s="53">
        <v>52</v>
      </c>
      <c r="E291" s="104">
        <v>6630</v>
      </c>
      <c r="F291" s="104">
        <v>450</v>
      </c>
      <c r="G291" s="95">
        <v>7.6</v>
      </c>
      <c r="H291" s="104">
        <v>152</v>
      </c>
      <c r="I291" s="102">
        <v>10.8</v>
      </c>
      <c r="J291" s="104">
        <v>395</v>
      </c>
      <c r="K291" s="104">
        <v>28</v>
      </c>
      <c r="L291" s="104">
        <v>19</v>
      </c>
      <c r="M291" s="102">
        <v>212</v>
      </c>
      <c r="N291" s="95">
        <v>943</v>
      </c>
      <c r="O291" s="95">
        <v>179</v>
      </c>
      <c r="P291" s="95">
        <v>1090</v>
      </c>
      <c r="Q291" s="102">
        <v>6.34</v>
      </c>
      <c r="R291" s="102">
        <v>83.4</v>
      </c>
      <c r="S291" s="102">
        <v>30.9</v>
      </c>
      <c r="T291" s="102">
        <v>131</v>
      </c>
      <c r="Z291" s="95">
        <v>1320</v>
      </c>
      <c r="AA291" s="95">
        <v>1500</v>
      </c>
      <c r="AB291">
        <v>466</v>
      </c>
      <c r="AC291">
        <v>802</v>
      </c>
      <c r="AD291">
        <v>2460</v>
      </c>
      <c r="AE291" s="102">
        <v>300</v>
      </c>
      <c r="AF291" s="103" t="s">
        <v>438</v>
      </c>
      <c r="AG291" s="53" t="s">
        <v>273</v>
      </c>
      <c r="AH291" s="53">
        <v>460</v>
      </c>
      <c r="AI291" t="s">
        <v>355</v>
      </c>
    </row>
    <row r="292" spans="1:35" x14ac:dyDescent="0.2">
      <c r="A292" s="103" t="s">
        <v>436</v>
      </c>
      <c r="B292" s="53" t="s">
        <v>273</v>
      </c>
      <c r="C292" s="53">
        <v>460</v>
      </c>
      <c r="D292" s="53">
        <v>60</v>
      </c>
      <c r="E292" s="104">
        <v>7590</v>
      </c>
      <c r="F292" s="104">
        <v>455</v>
      </c>
      <c r="G292" s="95">
        <v>8</v>
      </c>
      <c r="H292" s="104">
        <v>153</v>
      </c>
      <c r="I292" s="102">
        <v>13.3</v>
      </c>
      <c r="J292" s="104">
        <v>396</v>
      </c>
      <c r="K292" s="104">
        <v>30</v>
      </c>
      <c r="L292" s="104">
        <v>19</v>
      </c>
      <c r="M292" s="102">
        <v>255</v>
      </c>
      <c r="N292" s="95">
        <v>1120</v>
      </c>
      <c r="O292" s="95">
        <v>183</v>
      </c>
      <c r="P292" s="95">
        <v>1280</v>
      </c>
      <c r="Q292" s="102">
        <v>7.96</v>
      </c>
      <c r="R292" s="102">
        <v>104</v>
      </c>
      <c r="S292" s="102">
        <v>32.4</v>
      </c>
      <c r="T292" s="102">
        <v>163</v>
      </c>
      <c r="Z292" s="95">
        <v>1290</v>
      </c>
      <c r="AA292" s="95">
        <v>1490</v>
      </c>
      <c r="AB292" s="88">
        <f>+AA292*0.315</f>
        <v>469.35</v>
      </c>
      <c r="AD292">
        <v>2170</v>
      </c>
      <c r="AE292" s="102">
        <v>297</v>
      </c>
      <c r="AF292" s="103" t="s">
        <v>439</v>
      </c>
      <c r="AG292" s="53" t="s">
        <v>273</v>
      </c>
      <c r="AH292" s="53">
        <v>460</v>
      </c>
    </row>
    <row r="293" spans="1:35" x14ac:dyDescent="0.2">
      <c r="A293" s="103" t="s">
        <v>437</v>
      </c>
      <c r="B293" s="53" t="s">
        <v>273</v>
      </c>
      <c r="C293" s="53">
        <v>460</v>
      </c>
      <c r="D293" s="53">
        <v>61</v>
      </c>
      <c r="E293" s="104">
        <v>7760</v>
      </c>
      <c r="F293" s="104">
        <v>450</v>
      </c>
      <c r="G293" s="95">
        <v>8.1</v>
      </c>
      <c r="H293" s="104">
        <v>189</v>
      </c>
      <c r="I293" s="102">
        <v>10.8</v>
      </c>
      <c r="J293" s="104">
        <v>394</v>
      </c>
      <c r="K293" s="104">
        <v>28</v>
      </c>
      <c r="L293" s="104">
        <v>20</v>
      </c>
      <c r="M293" s="102">
        <v>259</v>
      </c>
      <c r="N293" s="95">
        <v>1150</v>
      </c>
      <c r="O293" s="95">
        <v>183</v>
      </c>
      <c r="P293" s="95">
        <v>1310</v>
      </c>
      <c r="Q293" s="102">
        <v>12.2</v>
      </c>
      <c r="R293" s="102">
        <v>129</v>
      </c>
      <c r="S293" s="102">
        <v>39.700000000000003</v>
      </c>
      <c r="T293" s="102">
        <v>202</v>
      </c>
      <c r="Z293" s="95">
        <v>1460</v>
      </c>
      <c r="AA293" s="95">
        <v>1650</v>
      </c>
      <c r="AB293">
        <v>520</v>
      </c>
      <c r="AC293">
        <v>855</v>
      </c>
      <c r="AD293">
        <v>2510</v>
      </c>
      <c r="AE293" s="102">
        <v>333</v>
      </c>
      <c r="AF293" s="103" t="s">
        <v>440</v>
      </c>
      <c r="AG293" s="53" t="s">
        <v>273</v>
      </c>
      <c r="AH293" s="53">
        <v>460</v>
      </c>
      <c r="AI293" t="s">
        <v>355</v>
      </c>
    </row>
    <row r="294" spans="1:35" x14ac:dyDescent="0.2">
      <c r="A294" s="103" t="s">
        <v>438</v>
      </c>
      <c r="B294" s="53" t="s">
        <v>273</v>
      </c>
      <c r="C294" s="53">
        <v>460</v>
      </c>
      <c r="D294" s="53">
        <v>67</v>
      </c>
      <c r="E294" s="104">
        <v>8680</v>
      </c>
      <c r="F294" s="104">
        <v>454</v>
      </c>
      <c r="G294" s="95">
        <v>8.5</v>
      </c>
      <c r="H294" s="104">
        <v>190</v>
      </c>
      <c r="I294" s="102">
        <v>12.7</v>
      </c>
      <c r="J294" s="104">
        <v>394</v>
      </c>
      <c r="K294" s="104">
        <v>30</v>
      </c>
      <c r="L294" s="104">
        <v>20</v>
      </c>
      <c r="M294" s="102">
        <v>300</v>
      </c>
      <c r="N294" s="95">
        <v>1320</v>
      </c>
      <c r="O294" s="95">
        <v>186</v>
      </c>
      <c r="P294" s="95">
        <v>1500</v>
      </c>
      <c r="Q294" s="102">
        <v>14.6</v>
      </c>
      <c r="R294" s="102">
        <v>153</v>
      </c>
      <c r="S294" s="102">
        <v>41</v>
      </c>
      <c r="T294" s="102">
        <v>239</v>
      </c>
      <c r="Z294" s="95">
        <v>1610</v>
      </c>
      <c r="AA294" s="95">
        <v>1830</v>
      </c>
      <c r="AB294">
        <v>576</v>
      </c>
      <c r="AC294">
        <v>947</v>
      </c>
      <c r="AD294">
        <v>2540</v>
      </c>
      <c r="AE294" s="102">
        <v>370</v>
      </c>
      <c r="AF294" s="103" t="s">
        <v>441</v>
      </c>
      <c r="AG294" s="53" t="s">
        <v>273</v>
      </c>
      <c r="AH294" s="53">
        <v>460</v>
      </c>
      <c r="AI294" t="s">
        <v>355</v>
      </c>
    </row>
    <row r="295" spans="1:35" x14ac:dyDescent="0.2">
      <c r="A295" s="103" t="s">
        <v>439</v>
      </c>
      <c r="B295" s="53" t="s">
        <v>273</v>
      </c>
      <c r="C295" s="53">
        <v>460</v>
      </c>
      <c r="D295" s="53">
        <v>68</v>
      </c>
      <c r="E295" s="104">
        <v>8730</v>
      </c>
      <c r="F295" s="104">
        <v>459</v>
      </c>
      <c r="G295" s="95">
        <v>9.1</v>
      </c>
      <c r="H295" s="104">
        <v>154</v>
      </c>
      <c r="I295" s="102">
        <v>15.4</v>
      </c>
      <c r="J295" s="104">
        <v>396</v>
      </c>
      <c r="K295" s="104">
        <v>32</v>
      </c>
      <c r="L295" s="104">
        <v>20</v>
      </c>
      <c r="M295" s="102">
        <v>297</v>
      </c>
      <c r="N295" s="95">
        <v>1290</v>
      </c>
      <c r="O295" s="95">
        <v>184</v>
      </c>
      <c r="P295" s="95">
        <v>1490</v>
      </c>
      <c r="Q295" s="102">
        <v>9.41</v>
      </c>
      <c r="R295" s="102">
        <v>122</v>
      </c>
      <c r="S295" s="102">
        <v>32.799999999999997</v>
      </c>
      <c r="T295" s="102">
        <v>192</v>
      </c>
      <c r="Z295" s="95">
        <v>1770</v>
      </c>
      <c r="AA295" s="95">
        <v>2010</v>
      </c>
      <c r="AB295">
        <v>633</v>
      </c>
      <c r="AC295">
        <v>1010</v>
      </c>
      <c r="AD295">
        <v>2600</v>
      </c>
      <c r="AE295" s="102">
        <v>410</v>
      </c>
      <c r="AF295" s="103" t="s">
        <v>442</v>
      </c>
      <c r="AG295" s="53" t="s">
        <v>273</v>
      </c>
      <c r="AH295" s="53">
        <v>460</v>
      </c>
      <c r="AI295" t="s">
        <v>355</v>
      </c>
    </row>
    <row r="296" spans="1:35" x14ac:dyDescent="0.2">
      <c r="A296" s="103" t="s">
        <v>440</v>
      </c>
      <c r="B296" s="53" t="s">
        <v>273</v>
      </c>
      <c r="C296" s="53">
        <v>460</v>
      </c>
      <c r="D296" s="53">
        <v>74</v>
      </c>
      <c r="E296" s="104">
        <v>9450</v>
      </c>
      <c r="F296" s="104">
        <v>457</v>
      </c>
      <c r="G296" s="95">
        <v>9</v>
      </c>
      <c r="H296" s="104">
        <v>190</v>
      </c>
      <c r="I296" s="102">
        <v>14.5</v>
      </c>
      <c r="J296" s="104">
        <v>395</v>
      </c>
      <c r="K296" s="104">
        <v>31</v>
      </c>
      <c r="L296" s="104">
        <v>20</v>
      </c>
      <c r="M296" s="102">
        <v>333</v>
      </c>
      <c r="N296" s="95">
        <v>1460</v>
      </c>
      <c r="O296" s="95">
        <v>188</v>
      </c>
      <c r="P296" s="95">
        <v>1650</v>
      </c>
      <c r="Q296" s="102">
        <v>16.600000000000001</v>
      </c>
      <c r="R296" s="102">
        <v>175</v>
      </c>
      <c r="S296" s="102">
        <v>41.9</v>
      </c>
      <c r="T296" s="102">
        <v>271</v>
      </c>
      <c r="Z296" s="95">
        <v>1910</v>
      </c>
      <c r="AA296" s="95">
        <v>2180</v>
      </c>
      <c r="AB296">
        <v>687</v>
      </c>
      <c r="AC296">
        <v>1100</v>
      </c>
      <c r="AD296">
        <v>2630</v>
      </c>
      <c r="AE296" s="102">
        <v>445</v>
      </c>
      <c r="AF296" s="103" t="s">
        <v>443</v>
      </c>
      <c r="AG296" s="53" t="s">
        <v>273</v>
      </c>
      <c r="AH296" s="53">
        <v>460</v>
      </c>
      <c r="AI296" t="s">
        <v>355</v>
      </c>
    </row>
    <row r="297" spans="1:35" x14ac:dyDescent="0.2">
      <c r="A297" s="103" t="s">
        <v>441</v>
      </c>
      <c r="B297" s="53" t="s">
        <v>273</v>
      </c>
      <c r="C297" s="53">
        <v>460</v>
      </c>
      <c r="D297" s="53">
        <v>82</v>
      </c>
      <c r="E297" s="104">
        <v>10400</v>
      </c>
      <c r="F297" s="104">
        <v>460</v>
      </c>
      <c r="G297" s="95">
        <v>9.9</v>
      </c>
      <c r="H297" s="104">
        <v>191</v>
      </c>
      <c r="I297" s="102">
        <v>16</v>
      </c>
      <c r="J297" s="104">
        <v>394</v>
      </c>
      <c r="K297" s="104">
        <v>33</v>
      </c>
      <c r="L297" s="104">
        <v>21</v>
      </c>
      <c r="M297" s="102">
        <v>370</v>
      </c>
      <c r="N297" s="95">
        <v>1610</v>
      </c>
      <c r="O297" s="95">
        <v>189</v>
      </c>
      <c r="P297" s="95">
        <v>1830</v>
      </c>
      <c r="Q297" s="102">
        <v>18.600000000000001</v>
      </c>
      <c r="R297" s="102">
        <v>195</v>
      </c>
      <c r="S297" s="102">
        <v>42.3</v>
      </c>
      <c r="T297" s="102">
        <v>303</v>
      </c>
      <c r="Z297" s="95">
        <v>2300</v>
      </c>
      <c r="AA297" s="95">
        <v>2620</v>
      </c>
      <c r="AB297">
        <v>825</v>
      </c>
      <c r="AC297">
        <v>1220</v>
      </c>
      <c r="AD297">
        <v>2750</v>
      </c>
      <c r="AE297" s="102">
        <v>617</v>
      </c>
      <c r="AF297" s="103" t="s">
        <v>444</v>
      </c>
      <c r="AG297" s="53" t="s">
        <v>273</v>
      </c>
      <c r="AH297" s="53">
        <v>530</v>
      </c>
      <c r="AI297" t="s">
        <v>355</v>
      </c>
    </row>
    <row r="298" spans="1:35" x14ac:dyDescent="0.2">
      <c r="A298" s="103" t="s">
        <v>442</v>
      </c>
      <c r="B298" s="53" t="s">
        <v>273</v>
      </c>
      <c r="C298" s="53">
        <v>460</v>
      </c>
      <c r="D298" s="53">
        <v>89</v>
      </c>
      <c r="E298" s="104">
        <v>11400</v>
      </c>
      <c r="F298" s="104">
        <v>463</v>
      </c>
      <c r="G298" s="95">
        <v>10.5</v>
      </c>
      <c r="H298" s="104">
        <v>192</v>
      </c>
      <c r="I298" s="102">
        <v>17.7</v>
      </c>
      <c r="J298" s="104">
        <v>393</v>
      </c>
      <c r="K298" s="104">
        <v>35</v>
      </c>
      <c r="L298" s="104">
        <v>21</v>
      </c>
      <c r="M298" s="102">
        <v>410</v>
      </c>
      <c r="N298" s="95">
        <v>1770</v>
      </c>
      <c r="O298" s="95">
        <v>190</v>
      </c>
      <c r="P298" s="95">
        <v>2010</v>
      </c>
      <c r="Q298" s="102">
        <v>20.9</v>
      </c>
      <c r="R298" s="102">
        <v>218</v>
      </c>
      <c r="S298" s="102">
        <v>42.8</v>
      </c>
      <c r="T298" s="102">
        <v>339</v>
      </c>
      <c r="Z298" s="95">
        <v>2480</v>
      </c>
      <c r="AA298" s="95">
        <v>2830</v>
      </c>
      <c r="AB298">
        <v>891</v>
      </c>
      <c r="AC298">
        <v>1300</v>
      </c>
      <c r="AD298">
        <v>2790</v>
      </c>
      <c r="AE298" s="102">
        <v>667</v>
      </c>
      <c r="AF298" s="103" t="s">
        <v>445</v>
      </c>
      <c r="AG298" s="53" t="s">
        <v>273</v>
      </c>
      <c r="AH298" s="53">
        <v>530</v>
      </c>
      <c r="AI298" t="s">
        <v>355</v>
      </c>
    </row>
    <row r="299" spans="1:35" x14ac:dyDescent="0.2">
      <c r="A299" s="103" t="s">
        <v>443</v>
      </c>
      <c r="B299" s="53" t="s">
        <v>273</v>
      </c>
      <c r="C299" s="53">
        <v>460</v>
      </c>
      <c r="D299" s="53">
        <v>97</v>
      </c>
      <c r="E299" s="104">
        <v>12300</v>
      </c>
      <c r="F299" s="104">
        <v>466</v>
      </c>
      <c r="G299" s="95">
        <v>11.4</v>
      </c>
      <c r="H299" s="104">
        <v>193</v>
      </c>
      <c r="I299" s="102">
        <v>19</v>
      </c>
      <c r="J299" s="104">
        <v>394</v>
      </c>
      <c r="K299" s="104">
        <v>36</v>
      </c>
      <c r="L299" s="104">
        <v>21</v>
      </c>
      <c r="M299" s="102">
        <v>445</v>
      </c>
      <c r="N299" s="95">
        <v>1910</v>
      </c>
      <c r="O299" s="95">
        <v>190</v>
      </c>
      <c r="P299" s="95">
        <v>2180</v>
      </c>
      <c r="Q299" s="102">
        <v>22.8</v>
      </c>
      <c r="R299" s="102">
        <v>237</v>
      </c>
      <c r="S299" s="102">
        <v>43.1</v>
      </c>
      <c r="T299" s="102">
        <v>368</v>
      </c>
      <c r="Z299" s="95">
        <v>2800</v>
      </c>
      <c r="AA299" s="95">
        <v>3210</v>
      </c>
      <c r="AB299">
        <v>1010</v>
      </c>
      <c r="AC299">
        <v>1480</v>
      </c>
      <c r="AD299">
        <v>2840</v>
      </c>
      <c r="AE299" s="102">
        <v>761</v>
      </c>
      <c r="AF299" s="103" t="s">
        <v>446</v>
      </c>
      <c r="AG299" s="53" t="s">
        <v>273</v>
      </c>
      <c r="AH299" s="53">
        <v>530</v>
      </c>
      <c r="AI299" t="s">
        <v>355</v>
      </c>
    </row>
    <row r="300" spans="1:35" x14ac:dyDescent="0.2">
      <c r="A300" s="103" t="s">
        <v>444</v>
      </c>
      <c r="B300" s="53" t="s">
        <v>273</v>
      </c>
      <c r="C300" s="53">
        <v>530</v>
      </c>
      <c r="D300" s="53">
        <v>101</v>
      </c>
      <c r="E300" s="104">
        <v>12900</v>
      </c>
      <c r="F300" s="104">
        <v>537</v>
      </c>
      <c r="G300" s="95">
        <v>10.9</v>
      </c>
      <c r="H300" s="104">
        <v>210</v>
      </c>
      <c r="I300" s="102">
        <v>17.399999999999999</v>
      </c>
      <c r="J300" s="104">
        <v>467</v>
      </c>
      <c r="K300" s="104">
        <v>35</v>
      </c>
      <c r="L300" s="104">
        <v>22</v>
      </c>
      <c r="M300" s="102">
        <v>617</v>
      </c>
      <c r="N300" s="95">
        <v>2300</v>
      </c>
      <c r="O300" s="95">
        <v>219</v>
      </c>
      <c r="P300" s="95">
        <v>2620</v>
      </c>
      <c r="Q300" s="102">
        <v>26.9</v>
      </c>
      <c r="R300" s="102">
        <v>256</v>
      </c>
      <c r="S300" s="102">
        <v>45.7</v>
      </c>
      <c r="T300" s="102">
        <v>400</v>
      </c>
      <c r="Z300" s="95">
        <v>3140</v>
      </c>
      <c r="AA300" s="95">
        <v>3610</v>
      </c>
      <c r="AB300">
        <v>1140</v>
      </c>
      <c r="AC300">
        <v>1680</v>
      </c>
      <c r="AD300">
        <v>2910</v>
      </c>
      <c r="AE300" s="102">
        <v>861</v>
      </c>
      <c r="AF300" s="103" t="s">
        <v>447</v>
      </c>
      <c r="AG300" s="53" t="s">
        <v>273</v>
      </c>
      <c r="AH300" s="53">
        <v>530</v>
      </c>
      <c r="AI300" t="s">
        <v>355</v>
      </c>
    </row>
    <row r="301" spans="1:35" x14ac:dyDescent="0.2">
      <c r="A301" s="103" t="s">
        <v>445</v>
      </c>
      <c r="B301" s="53" t="s">
        <v>273</v>
      </c>
      <c r="C301" s="53">
        <v>530</v>
      </c>
      <c r="D301" s="53">
        <v>109</v>
      </c>
      <c r="E301" s="104">
        <v>13900</v>
      </c>
      <c r="F301" s="104">
        <v>539</v>
      </c>
      <c r="G301" s="95">
        <v>11.6</v>
      </c>
      <c r="H301" s="104">
        <v>211</v>
      </c>
      <c r="I301" s="102">
        <v>18.8</v>
      </c>
      <c r="J301" s="104">
        <v>465</v>
      </c>
      <c r="K301" s="104">
        <v>37</v>
      </c>
      <c r="L301" s="104">
        <v>23</v>
      </c>
      <c r="M301" s="102">
        <v>667</v>
      </c>
      <c r="N301" s="95">
        <v>2480</v>
      </c>
      <c r="O301" s="95">
        <v>219</v>
      </c>
      <c r="P301" s="95">
        <v>2830</v>
      </c>
      <c r="Q301" s="102">
        <v>29.5</v>
      </c>
      <c r="R301" s="102">
        <v>280</v>
      </c>
      <c r="S301" s="102">
        <v>46.1</v>
      </c>
      <c r="T301" s="102">
        <v>437</v>
      </c>
      <c r="Z301" s="95">
        <v>3710</v>
      </c>
      <c r="AA301" s="95">
        <v>4150</v>
      </c>
      <c r="AB301" s="88">
        <f>+AA301*0.315</f>
        <v>1307.25</v>
      </c>
      <c r="AD301">
        <v>4730</v>
      </c>
      <c r="AE301" s="102">
        <v>1010</v>
      </c>
      <c r="AF301" s="103" t="s">
        <v>448</v>
      </c>
      <c r="AG301" s="53" t="s">
        <v>273</v>
      </c>
      <c r="AH301" s="53">
        <v>530</v>
      </c>
    </row>
    <row r="302" spans="1:35" x14ac:dyDescent="0.2">
      <c r="A302" s="103" t="s">
        <v>446</v>
      </c>
      <c r="B302" s="53" t="s">
        <v>273</v>
      </c>
      <c r="C302" s="53">
        <v>530</v>
      </c>
      <c r="D302" s="53">
        <v>123</v>
      </c>
      <c r="E302" s="104">
        <v>15700</v>
      </c>
      <c r="F302" s="104">
        <v>544</v>
      </c>
      <c r="G302" s="95">
        <v>13.1</v>
      </c>
      <c r="H302" s="104">
        <v>212</v>
      </c>
      <c r="I302" s="102">
        <v>21.2</v>
      </c>
      <c r="J302" s="104">
        <v>466</v>
      </c>
      <c r="K302" s="104">
        <v>39</v>
      </c>
      <c r="L302" s="104">
        <v>23</v>
      </c>
      <c r="M302" s="102">
        <v>761</v>
      </c>
      <c r="N302" s="95">
        <v>2800</v>
      </c>
      <c r="O302" s="95">
        <v>220</v>
      </c>
      <c r="P302" s="95">
        <v>3210</v>
      </c>
      <c r="Q302" s="102">
        <v>33.799999999999997</v>
      </c>
      <c r="R302" s="102">
        <v>319</v>
      </c>
      <c r="S302" s="102">
        <v>46.4</v>
      </c>
      <c r="T302" s="102">
        <v>499</v>
      </c>
      <c r="Z302" s="95">
        <v>4060</v>
      </c>
      <c r="AA302" s="95">
        <v>4550</v>
      </c>
      <c r="AB302" s="88">
        <f t="shared" ref="AB302:AB315" si="6">+AA302*0.315</f>
        <v>1433.25</v>
      </c>
      <c r="AD302">
        <v>4810</v>
      </c>
      <c r="AE302" s="102">
        <v>1110</v>
      </c>
      <c r="AF302" s="103" t="s">
        <v>449</v>
      </c>
      <c r="AG302" s="53" t="s">
        <v>273</v>
      </c>
      <c r="AH302" s="53">
        <v>530</v>
      </c>
    </row>
    <row r="303" spans="1:35" ht="13.5" customHeight="1" x14ac:dyDescent="0.2">
      <c r="A303" s="103" t="s">
        <v>447</v>
      </c>
      <c r="B303" s="53" t="s">
        <v>273</v>
      </c>
      <c r="C303" s="53">
        <v>530</v>
      </c>
      <c r="D303" s="53">
        <v>138</v>
      </c>
      <c r="E303" s="104">
        <v>17600</v>
      </c>
      <c r="F303" s="104">
        <v>549</v>
      </c>
      <c r="G303" s="95">
        <v>14.7</v>
      </c>
      <c r="H303" s="104">
        <v>214</v>
      </c>
      <c r="I303" s="102">
        <v>23.6</v>
      </c>
      <c r="J303" s="104">
        <v>465</v>
      </c>
      <c r="K303" s="104">
        <v>42</v>
      </c>
      <c r="L303" s="104">
        <v>24</v>
      </c>
      <c r="M303" s="102">
        <v>861</v>
      </c>
      <c r="N303" s="95">
        <v>3140</v>
      </c>
      <c r="O303" s="95">
        <v>221</v>
      </c>
      <c r="P303" s="95">
        <v>3610</v>
      </c>
      <c r="Q303" s="102">
        <v>38.700000000000003</v>
      </c>
      <c r="R303" s="102">
        <v>362</v>
      </c>
      <c r="S303" s="102">
        <v>46.9</v>
      </c>
      <c r="T303" s="102">
        <v>569</v>
      </c>
      <c r="Z303" s="95">
        <v>4480</v>
      </c>
      <c r="AA303" s="95">
        <v>5040</v>
      </c>
      <c r="AB303" s="88">
        <f t="shared" si="6"/>
        <v>1587.6</v>
      </c>
      <c r="AD303">
        <v>4910</v>
      </c>
      <c r="AE303" s="102">
        <v>1240</v>
      </c>
      <c r="AF303" s="103" t="s">
        <v>450</v>
      </c>
      <c r="AG303" s="53" t="s">
        <v>273</v>
      </c>
      <c r="AH303" s="53">
        <v>530</v>
      </c>
    </row>
    <row r="304" spans="1:35" x14ac:dyDescent="0.2">
      <c r="A304" s="103" t="s">
        <v>448</v>
      </c>
      <c r="B304" s="53" t="s">
        <v>273</v>
      </c>
      <c r="C304" s="53">
        <v>530</v>
      </c>
      <c r="D304" s="53">
        <v>150</v>
      </c>
      <c r="E304" s="104">
        <v>19200</v>
      </c>
      <c r="F304" s="104">
        <v>543</v>
      </c>
      <c r="G304" s="95">
        <v>12.7</v>
      </c>
      <c r="H304" s="104">
        <v>312</v>
      </c>
      <c r="I304" s="102">
        <v>20.3</v>
      </c>
      <c r="J304" s="104">
        <v>467</v>
      </c>
      <c r="K304" s="104">
        <v>38</v>
      </c>
      <c r="L304" s="104">
        <v>23</v>
      </c>
      <c r="M304" s="102">
        <v>1010</v>
      </c>
      <c r="N304" s="95">
        <v>3710</v>
      </c>
      <c r="O304" s="95">
        <v>229</v>
      </c>
      <c r="P304" s="95">
        <v>4150</v>
      </c>
      <c r="Q304" s="102">
        <v>103</v>
      </c>
      <c r="R304" s="102">
        <v>659</v>
      </c>
      <c r="S304" s="102">
        <v>73.2</v>
      </c>
      <c r="T304" s="102">
        <v>1010</v>
      </c>
      <c r="Z304" s="95">
        <v>4840</v>
      </c>
      <c r="AA304" s="95">
        <v>5460</v>
      </c>
      <c r="AB304" s="88">
        <f t="shared" si="6"/>
        <v>1719.9</v>
      </c>
      <c r="AD304">
        <v>5000</v>
      </c>
      <c r="AE304" s="102">
        <v>1340</v>
      </c>
      <c r="AF304" s="103" t="s">
        <v>451</v>
      </c>
      <c r="AG304" s="53" t="s">
        <v>273</v>
      </c>
      <c r="AH304" s="53">
        <v>530</v>
      </c>
    </row>
    <row r="305" spans="1:35" x14ac:dyDescent="0.2">
      <c r="A305" s="103" t="s">
        <v>449</v>
      </c>
      <c r="B305" s="53" t="s">
        <v>273</v>
      </c>
      <c r="C305" s="53">
        <v>530</v>
      </c>
      <c r="D305" s="53">
        <v>165</v>
      </c>
      <c r="E305" s="104">
        <v>21100</v>
      </c>
      <c r="F305" s="104">
        <v>546</v>
      </c>
      <c r="G305" s="95">
        <v>14</v>
      </c>
      <c r="H305" s="104">
        <v>313</v>
      </c>
      <c r="I305" s="102">
        <v>22.2</v>
      </c>
      <c r="J305" s="104">
        <v>466</v>
      </c>
      <c r="K305" s="104">
        <v>40</v>
      </c>
      <c r="L305" s="104">
        <v>24</v>
      </c>
      <c r="M305" s="102">
        <v>1110</v>
      </c>
      <c r="N305" s="95">
        <v>4060</v>
      </c>
      <c r="O305" s="95">
        <v>229</v>
      </c>
      <c r="P305" s="95">
        <v>4550</v>
      </c>
      <c r="Q305" s="102">
        <v>114</v>
      </c>
      <c r="R305" s="102">
        <v>726</v>
      </c>
      <c r="S305" s="102">
        <v>73.5</v>
      </c>
      <c r="T305" s="102">
        <v>1110</v>
      </c>
      <c r="Z305" s="95">
        <v>5390</v>
      </c>
      <c r="AA305" s="95">
        <v>6110</v>
      </c>
      <c r="AB305" s="88">
        <f t="shared" si="6"/>
        <v>1924.65</v>
      </c>
      <c r="AD305">
        <v>5140</v>
      </c>
      <c r="AE305" s="102">
        <v>1510</v>
      </c>
      <c r="AF305" s="103" t="s">
        <v>452</v>
      </c>
      <c r="AG305" s="53" t="s">
        <v>273</v>
      </c>
      <c r="AH305" s="53">
        <v>530</v>
      </c>
    </row>
    <row r="306" spans="1:35" x14ac:dyDescent="0.2">
      <c r="A306" s="103" t="s">
        <v>450</v>
      </c>
      <c r="B306" s="53" t="s">
        <v>273</v>
      </c>
      <c r="C306" s="53">
        <v>530</v>
      </c>
      <c r="D306" s="53">
        <v>182</v>
      </c>
      <c r="E306" s="104">
        <v>23100</v>
      </c>
      <c r="F306" s="104">
        <v>551</v>
      </c>
      <c r="G306" s="95">
        <v>15.2</v>
      </c>
      <c r="H306" s="104">
        <v>315</v>
      </c>
      <c r="I306" s="102">
        <v>24.4</v>
      </c>
      <c r="J306" s="104">
        <v>467</v>
      </c>
      <c r="K306" s="104">
        <v>42</v>
      </c>
      <c r="L306" s="104">
        <v>24</v>
      </c>
      <c r="M306" s="102">
        <v>1240</v>
      </c>
      <c r="N306" s="95">
        <v>4480</v>
      </c>
      <c r="O306" s="95">
        <v>232</v>
      </c>
      <c r="P306" s="95">
        <v>5040</v>
      </c>
      <c r="Q306" s="102">
        <v>127</v>
      </c>
      <c r="R306" s="102">
        <v>808</v>
      </c>
      <c r="S306" s="102">
        <v>74.099999999999994</v>
      </c>
      <c r="T306" s="102">
        <v>1240</v>
      </c>
      <c r="Z306" s="95">
        <v>6220</v>
      </c>
      <c r="AA306" s="95">
        <v>7070</v>
      </c>
      <c r="AB306" s="88">
        <f t="shared" si="6"/>
        <v>2227.0500000000002</v>
      </c>
      <c r="AD306">
        <v>5300</v>
      </c>
      <c r="AE306" s="102">
        <v>1780</v>
      </c>
      <c r="AF306" s="103" t="s">
        <v>453</v>
      </c>
      <c r="AG306" s="53" t="s">
        <v>273</v>
      </c>
      <c r="AH306" s="53">
        <v>530</v>
      </c>
    </row>
    <row r="307" spans="1:35" x14ac:dyDescent="0.2">
      <c r="A307" s="103" t="s">
        <v>451</v>
      </c>
      <c r="B307" s="53" t="s">
        <v>273</v>
      </c>
      <c r="C307" s="53">
        <v>530</v>
      </c>
      <c r="D307" s="53">
        <v>196</v>
      </c>
      <c r="E307" s="104">
        <v>25000</v>
      </c>
      <c r="F307" s="104">
        <v>554</v>
      </c>
      <c r="G307" s="95">
        <v>16.5</v>
      </c>
      <c r="H307" s="104">
        <v>316</v>
      </c>
      <c r="I307" s="102">
        <v>26.3</v>
      </c>
      <c r="J307" s="104">
        <v>466</v>
      </c>
      <c r="K307" s="104">
        <v>44</v>
      </c>
      <c r="L307" s="104">
        <v>25</v>
      </c>
      <c r="M307" s="102">
        <v>1340</v>
      </c>
      <c r="N307" s="95">
        <v>4840</v>
      </c>
      <c r="O307" s="95">
        <v>232</v>
      </c>
      <c r="P307" s="95">
        <v>5460</v>
      </c>
      <c r="Q307" s="102">
        <v>139</v>
      </c>
      <c r="R307" s="102">
        <v>877</v>
      </c>
      <c r="S307" s="102">
        <v>74.599999999999994</v>
      </c>
      <c r="T307" s="102">
        <v>1350</v>
      </c>
      <c r="Z307" s="95">
        <v>6830</v>
      </c>
      <c r="AA307" s="95">
        <v>7800</v>
      </c>
      <c r="AB307" s="88">
        <f t="shared" si="6"/>
        <v>2457</v>
      </c>
      <c r="AD307">
        <v>5300</v>
      </c>
      <c r="AE307" s="102">
        <v>1970</v>
      </c>
      <c r="AF307" s="103" t="s">
        <v>454</v>
      </c>
      <c r="AG307" s="53" t="s">
        <v>273</v>
      </c>
      <c r="AH307" s="53">
        <v>530</v>
      </c>
    </row>
    <row r="308" spans="1:35" x14ac:dyDescent="0.2">
      <c r="A308" s="103" t="s">
        <v>452</v>
      </c>
      <c r="B308" s="53" t="s">
        <v>273</v>
      </c>
      <c r="C308" s="53">
        <v>530</v>
      </c>
      <c r="D308" s="53">
        <v>219</v>
      </c>
      <c r="E308" s="104">
        <v>27900</v>
      </c>
      <c r="F308" s="104">
        <v>560</v>
      </c>
      <c r="G308" s="95">
        <v>18.3</v>
      </c>
      <c r="H308" s="104">
        <v>318</v>
      </c>
      <c r="I308" s="102">
        <v>29.2</v>
      </c>
      <c r="J308" s="104">
        <v>466</v>
      </c>
      <c r="K308" s="104">
        <v>47</v>
      </c>
      <c r="L308" s="104">
        <v>26</v>
      </c>
      <c r="M308" s="102">
        <v>1510</v>
      </c>
      <c r="N308" s="95">
        <v>5390</v>
      </c>
      <c r="O308" s="95">
        <v>233</v>
      </c>
      <c r="P308" s="95">
        <v>6110</v>
      </c>
      <c r="Q308" s="102">
        <v>157</v>
      </c>
      <c r="R308" s="102">
        <v>986</v>
      </c>
      <c r="S308" s="102">
        <v>75</v>
      </c>
      <c r="T308" s="102">
        <v>1520</v>
      </c>
      <c r="Z308" s="95">
        <v>7550</v>
      </c>
      <c r="AA308" s="95">
        <v>8680</v>
      </c>
      <c r="AB308" s="88">
        <f t="shared" si="6"/>
        <v>2734.2</v>
      </c>
      <c r="AD308">
        <v>5300</v>
      </c>
      <c r="AE308" s="102">
        <v>2210</v>
      </c>
      <c r="AF308" s="103" t="s">
        <v>455</v>
      </c>
      <c r="AG308" s="53" t="s">
        <v>273</v>
      </c>
      <c r="AH308" s="53">
        <v>530</v>
      </c>
    </row>
    <row r="309" spans="1:35" x14ac:dyDescent="0.2">
      <c r="A309" s="103" t="s">
        <v>453</v>
      </c>
      <c r="B309" s="53" t="s">
        <v>273</v>
      </c>
      <c r="C309" s="53">
        <v>530</v>
      </c>
      <c r="D309" s="53">
        <v>248</v>
      </c>
      <c r="E309" s="104">
        <v>31400</v>
      </c>
      <c r="F309" s="104">
        <v>571</v>
      </c>
      <c r="G309" s="95">
        <v>19</v>
      </c>
      <c r="H309" s="104">
        <v>315</v>
      </c>
      <c r="I309" s="102">
        <v>34.5</v>
      </c>
      <c r="J309" s="104">
        <v>472</v>
      </c>
      <c r="K309" s="104">
        <v>50</v>
      </c>
      <c r="L309" s="104">
        <v>24</v>
      </c>
      <c r="M309" s="102">
        <v>1780</v>
      </c>
      <c r="N309" s="95">
        <v>6220</v>
      </c>
      <c r="O309" s="95">
        <v>238</v>
      </c>
      <c r="P309" s="95">
        <v>7070</v>
      </c>
      <c r="Q309" s="102">
        <v>180</v>
      </c>
      <c r="R309" s="102">
        <v>1140</v>
      </c>
      <c r="S309" s="102">
        <v>75.7</v>
      </c>
      <c r="T309" s="102">
        <v>1760</v>
      </c>
      <c r="Z309" s="95">
        <v>8360</v>
      </c>
      <c r="AA309" s="95">
        <v>9660</v>
      </c>
      <c r="AB309" s="88">
        <f t="shared" si="6"/>
        <v>3042.9</v>
      </c>
      <c r="AD309">
        <v>5300</v>
      </c>
      <c r="AE309" s="102">
        <v>2480</v>
      </c>
      <c r="AF309" s="103" t="s">
        <v>456</v>
      </c>
      <c r="AG309" s="53" t="s">
        <v>273</v>
      </c>
      <c r="AH309" s="53">
        <v>530</v>
      </c>
    </row>
    <row r="310" spans="1:35" x14ac:dyDescent="0.2">
      <c r="A310" s="103" t="s">
        <v>454</v>
      </c>
      <c r="B310" s="53" t="s">
        <v>273</v>
      </c>
      <c r="C310" s="53">
        <v>530</v>
      </c>
      <c r="D310" s="53">
        <v>272</v>
      </c>
      <c r="E310" s="104">
        <v>34600</v>
      </c>
      <c r="F310" s="104">
        <v>577</v>
      </c>
      <c r="G310" s="95">
        <v>21.1</v>
      </c>
      <c r="H310" s="104">
        <v>317</v>
      </c>
      <c r="I310" s="102">
        <v>37.6</v>
      </c>
      <c r="J310" s="104">
        <v>470</v>
      </c>
      <c r="K310" s="104">
        <v>54</v>
      </c>
      <c r="L310" s="104">
        <v>25</v>
      </c>
      <c r="M310" s="102">
        <v>1970</v>
      </c>
      <c r="N310" s="95">
        <v>6830</v>
      </c>
      <c r="O310" s="95">
        <v>239</v>
      </c>
      <c r="P310" s="95">
        <v>7800</v>
      </c>
      <c r="Q310" s="102">
        <v>200</v>
      </c>
      <c r="R310" s="102">
        <v>1260</v>
      </c>
      <c r="S310" s="102">
        <v>76</v>
      </c>
      <c r="T310" s="102">
        <v>1950</v>
      </c>
      <c r="Z310" s="95">
        <v>9220</v>
      </c>
      <c r="AA310" s="95">
        <v>10700</v>
      </c>
      <c r="AB310" s="88">
        <f t="shared" si="6"/>
        <v>3370.5</v>
      </c>
      <c r="AD310">
        <v>5300</v>
      </c>
      <c r="AE310" s="102">
        <v>2780</v>
      </c>
      <c r="AF310" s="103" t="s">
        <v>457</v>
      </c>
      <c r="AG310" s="53" t="s">
        <v>273</v>
      </c>
      <c r="AH310" s="53">
        <v>530</v>
      </c>
    </row>
    <row r="311" spans="1:35" x14ac:dyDescent="0.2">
      <c r="A311" s="103" t="s">
        <v>455</v>
      </c>
      <c r="B311" s="53" t="s">
        <v>273</v>
      </c>
      <c r="C311" s="53">
        <v>530</v>
      </c>
      <c r="D311" s="53">
        <v>300</v>
      </c>
      <c r="E311" s="104">
        <v>38200</v>
      </c>
      <c r="F311" s="104">
        <v>585</v>
      </c>
      <c r="G311" s="95">
        <v>23.1</v>
      </c>
      <c r="H311" s="104">
        <v>319</v>
      </c>
      <c r="I311" s="102">
        <v>41.4</v>
      </c>
      <c r="J311" s="104">
        <v>472</v>
      </c>
      <c r="K311" s="104">
        <v>57</v>
      </c>
      <c r="L311" s="104">
        <v>26</v>
      </c>
      <c r="M311" s="102">
        <v>2210</v>
      </c>
      <c r="N311" s="95">
        <v>7550</v>
      </c>
      <c r="O311" s="95">
        <v>241</v>
      </c>
      <c r="P311" s="95">
        <v>8680</v>
      </c>
      <c r="Q311" s="102">
        <v>225</v>
      </c>
      <c r="R311" s="102">
        <v>1410</v>
      </c>
      <c r="S311" s="102">
        <v>76.7</v>
      </c>
      <c r="T311" s="102">
        <v>2180</v>
      </c>
      <c r="Z311" s="95">
        <v>10300</v>
      </c>
      <c r="AA311" s="95">
        <v>12100</v>
      </c>
      <c r="AB311" s="88">
        <f t="shared" si="6"/>
        <v>3811.5</v>
      </c>
      <c r="AD311">
        <v>5300</v>
      </c>
      <c r="AE311" s="102">
        <v>3170</v>
      </c>
      <c r="AF311" s="103" t="s">
        <v>458</v>
      </c>
      <c r="AG311" s="53" t="s">
        <v>273</v>
      </c>
      <c r="AH311" s="53">
        <v>530</v>
      </c>
    </row>
    <row r="312" spans="1:35" x14ac:dyDescent="0.2">
      <c r="A312" s="103" t="s">
        <v>456</v>
      </c>
      <c r="B312" s="53" t="s">
        <v>273</v>
      </c>
      <c r="C312" s="53">
        <v>530</v>
      </c>
      <c r="D312" s="53">
        <v>331</v>
      </c>
      <c r="E312" s="104">
        <v>42200</v>
      </c>
      <c r="F312" s="104">
        <v>593</v>
      </c>
      <c r="G312" s="95">
        <v>25.4</v>
      </c>
      <c r="H312" s="104">
        <v>322</v>
      </c>
      <c r="I312" s="102">
        <v>45.5</v>
      </c>
      <c r="J312" s="104">
        <v>470</v>
      </c>
      <c r="K312" s="104">
        <v>62</v>
      </c>
      <c r="L312" s="104">
        <v>27</v>
      </c>
      <c r="M312" s="102">
        <v>2480</v>
      </c>
      <c r="N312" s="95">
        <v>8360</v>
      </c>
      <c r="O312" s="95">
        <v>242</v>
      </c>
      <c r="P312" s="95">
        <v>9660</v>
      </c>
      <c r="Q312" s="102">
        <v>254</v>
      </c>
      <c r="R312" s="102">
        <v>1580</v>
      </c>
      <c r="S312" s="102">
        <v>77.599999999999994</v>
      </c>
      <c r="T312" s="102">
        <v>2440</v>
      </c>
      <c r="Z312" s="95">
        <v>11300</v>
      </c>
      <c r="AA312" s="95">
        <v>13400</v>
      </c>
      <c r="AB312" s="88">
        <f t="shared" si="6"/>
        <v>4221</v>
      </c>
      <c r="AD312">
        <v>5300</v>
      </c>
      <c r="AE312" s="102">
        <v>3530</v>
      </c>
      <c r="AF312" s="103" t="s">
        <v>459</v>
      </c>
      <c r="AG312" s="53" t="s">
        <v>273</v>
      </c>
      <c r="AH312" s="53">
        <v>530</v>
      </c>
    </row>
    <row r="313" spans="1:35" x14ac:dyDescent="0.2">
      <c r="A313" s="103" t="s">
        <v>457</v>
      </c>
      <c r="B313" s="53" t="s">
        <v>273</v>
      </c>
      <c r="C313" s="53">
        <v>530</v>
      </c>
      <c r="D313" s="53">
        <v>370</v>
      </c>
      <c r="E313" s="104">
        <v>45500</v>
      </c>
      <c r="F313" s="104">
        <v>603</v>
      </c>
      <c r="G313" s="95">
        <v>25.2</v>
      </c>
      <c r="H313" s="104">
        <v>324</v>
      </c>
      <c r="I313" s="102">
        <v>50.5</v>
      </c>
      <c r="J313" s="104">
        <v>472</v>
      </c>
      <c r="K313" s="104">
        <v>66</v>
      </c>
      <c r="L313" s="104">
        <v>27</v>
      </c>
      <c r="M313" s="102">
        <v>2780</v>
      </c>
      <c r="N313" s="95">
        <v>9220</v>
      </c>
      <c r="O313" s="95">
        <v>247</v>
      </c>
      <c r="P313" s="95">
        <v>10700</v>
      </c>
      <c r="Q313" s="102">
        <v>287</v>
      </c>
      <c r="R313" s="102">
        <v>1770</v>
      </c>
      <c r="S313" s="102">
        <v>79.400000000000006</v>
      </c>
      <c r="T313" s="102">
        <v>2730</v>
      </c>
      <c r="Z313" s="95">
        <v>12600</v>
      </c>
      <c r="AA313" s="95">
        <v>15000</v>
      </c>
      <c r="AB313" s="88">
        <f t="shared" si="6"/>
        <v>4725</v>
      </c>
      <c r="AD313">
        <v>5300</v>
      </c>
      <c r="AE313" s="102">
        <v>4010</v>
      </c>
      <c r="AF313" s="103" t="s">
        <v>460</v>
      </c>
      <c r="AG313" s="53" t="s">
        <v>273</v>
      </c>
      <c r="AH313" s="53">
        <v>530</v>
      </c>
    </row>
    <row r="314" spans="1:35" x14ac:dyDescent="0.2">
      <c r="A314" s="103" t="s">
        <v>458</v>
      </c>
      <c r="B314" s="53" t="s">
        <v>273</v>
      </c>
      <c r="C314" s="53">
        <v>530</v>
      </c>
      <c r="D314" s="53">
        <v>409</v>
      </c>
      <c r="E314" s="104">
        <v>52100</v>
      </c>
      <c r="F314" s="104">
        <v>613</v>
      </c>
      <c r="G314" s="95">
        <v>31</v>
      </c>
      <c r="H314" s="104">
        <v>327</v>
      </c>
      <c r="I314" s="102">
        <v>55.6</v>
      </c>
      <c r="J314" s="104">
        <v>470</v>
      </c>
      <c r="K314" s="104">
        <v>72</v>
      </c>
      <c r="L314" s="104">
        <v>30</v>
      </c>
      <c r="M314" s="102">
        <v>3170</v>
      </c>
      <c r="N314" s="95">
        <v>10300</v>
      </c>
      <c r="O314" s="95">
        <v>247</v>
      </c>
      <c r="P314" s="95">
        <v>12100</v>
      </c>
      <c r="Q314" s="102">
        <v>325</v>
      </c>
      <c r="R314" s="102">
        <v>1990</v>
      </c>
      <c r="S314" s="102">
        <v>79</v>
      </c>
      <c r="T314" s="102">
        <v>3100</v>
      </c>
      <c r="Z314" s="95">
        <v>13900</v>
      </c>
      <c r="AA314" s="95">
        <v>16600</v>
      </c>
      <c r="AB314" s="88">
        <f t="shared" si="6"/>
        <v>5229</v>
      </c>
      <c r="AD314">
        <v>5300</v>
      </c>
      <c r="AE314" s="102">
        <v>4490</v>
      </c>
      <c r="AF314" s="103" t="s">
        <v>461</v>
      </c>
      <c r="AG314" s="53" t="s">
        <v>273</v>
      </c>
      <c r="AH314" s="53">
        <v>530</v>
      </c>
    </row>
    <row r="315" spans="1:35" x14ac:dyDescent="0.2">
      <c r="A315" s="103" t="s">
        <v>459</v>
      </c>
      <c r="B315" s="53" t="s">
        <v>273</v>
      </c>
      <c r="C315" s="53">
        <v>530</v>
      </c>
      <c r="D315" s="53">
        <v>447</v>
      </c>
      <c r="E315" s="104">
        <v>56900</v>
      </c>
      <c r="F315" s="104">
        <v>623</v>
      </c>
      <c r="G315" s="95">
        <v>33.5</v>
      </c>
      <c r="H315" s="104">
        <v>330</v>
      </c>
      <c r="I315" s="102">
        <v>60.5</v>
      </c>
      <c r="J315" s="104">
        <v>472</v>
      </c>
      <c r="K315" s="104">
        <v>76</v>
      </c>
      <c r="L315" s="104">
        <v>31</v>
      </c>
      <c r="M315" s="102">
        <v>3530</v>
      </c>
      <c r="N315" s="95">
        <v>11300</v>
      </c>
      <c r="O315" s="95">
        <v>249</v>
      </c>
      <c r="P315" s="95">
        <v>13400</v>
      </c>
      <c r="Q315" s="102">
        <v>364</v>
      </c>
      <c r="R315" s="102">
        <v>2210</v>
      </c>
      <c r="S315" s="102">
        <v>80</v>
      </c>
      <c r="T315" s="102">
        <v>3440</v>
      </c>
      <c r="Z315" s="95">
        <v>15300</v>
      </c>
      <c r="AA315" s="95">
        <v>18500</v>
      </c>
      <c r="AB315" s="88">
        <f t="shared" si="6"/>
        <v>5827.5</v>
      </c>
      <c r="AD315">
        <v>5300</v>
      </c>
      <c r="AE315" s="102">
        <v>5070</v>
      </c>
      <c r="AF315" s="103" t="s">
        <v>462</v>
      </c>
      <c r="AG315" s="53" t="s">
        <v>273</v>
      </c>
      <c r="AH315" s="53">
        <v>530</v>
      </c>
    </row>
    <row r="316" spans="1:35" x14ac:dyDescent="0.2">
      <c r="A316" s="103" t="s">
        <v>460</v>
      </c>
      <c r="B316" s="53" t="s">
        <v>273</v>
      </c>
      <c r="C316" s="53">
        <v>530</v>
      </c>
      <c r="D316" s="53">
        <v>496</v>
      </c>
      <c r="E316" s="104">
        <v>63200</v>
      </c>
      <c r="F316" s="104">
        <v>635</v>
      </c>
      <c r="G316" s="95">
        <v>37.1</v>
      </c>
      <c r="H316" s="104">
        <v>334</v>
      </c>
      <c r="I316" s="102">
        <v>66.5</v>
      </c>
      <c r="J316" s="104">
        <v>472</v>
      </c>
      <c r="K316" s="104">
        <v>82</v>
      </c>
      <c r="L316" s="104">
        <v>33</v>
      </c>
      <c r="M316" s="102">
        <v>4010</v>
      </c>
      <c r="N316" s="95">
        <v>12600</v>
      </c>
      <c r="O316" s="95">
        <v>252</v>
      </c>
      <c r="P316" s="95">
        <v>15000</v>
      </c>
      <c r="Q316" s="102">
        <v>415</v>
      </c>
      <c r="R316" s="102">
        <v>2490</v>
      </c>
      <c r="S316" s="102">
        <v>81</v>
      </c>
      <c r="T316" s="102">
        <v>3890</v>
      </c>
      <c r="Z316" s="95">
        <v>1340</v>
      </c>
      <c r="AA316" s="95">
        <v>1560</v>
      </c>
      <c r="AB316" s="88">
        <f>+Z316*0.315</f>
        <v>422.1</v>
      </c>
      <c r="AD316">
        <v>2130</v>
      </c>
      <c r="AE316" s="102">
        <v>351</v>
      </c>
      <c r="AF316" s="103" t="s">
        <v>463</v>
      </c>
      <c r="AG316" s="53" t="s">
        <v>273</v>
      </c>
      <c r="AH316" s="53">
        <v>530</v>
      </c>
    </row>
    <row r="317" spans="1:35" x14ac:dyDescent="0.2">
      <c r="A317" s="103" t="s">
        <v>461</v>
      </c>
      <c r="B317" s="53" t="s">
        <v>273</v>
      </c>
      <c r="C317" s="53">
        <v>530</v>
      </c>
      <c r="D317" s="53">
        <v>543</v>
      </c>
      <c r="E317" s="104">
        <v>69300</v>
      </c>
      <c r="F317" s="104">
        <v>647</v>
      </c>
      <c r="G317" s="95">
        <v>40.4</v>
      </c>
      <c r="H317" s="104">
        <v>337</v>
      </c>
      <c r="I317" s="102">
        <v>72.400000000000006</v>
      </c>
      <c r="J317" s="104">
        <v>472</v>
      </c>
      <c r="K317" s="104">
        <v>88</v>
      </c>
      <c r="L317" s="104">
        <v>34</v>
      </c>
      <c r="M317" s="102">
        <v>4490</v>
      </c>
      <c r="N317" s="95">
        <v>13900</v>
      </c>
      <c r="O317" s="95">
        <v>255</v>
      </c>
      <c r="P317" s="95">
        <v>16600</v>
      </c>
      <c r="Q317" s="102">
        <v>465</v>
      </c>
      <c r="R317" s="102">
        <v>2760</v>
      </c>
      <c r="S317" s="102">
        <v>81.900000000000006</v>
      </c>
      <c r="T317" s="102">
        <v>4320</v>
      </c>
      <c r="Z317" s="95">
        <v>1530</v>
      </c>
      <c r="AA317" s="95">
        <v>1760</v>
      </c>
      <c r="AB317">
        <v>482</v>
      </c>
      <c r="AC317">
        <v>933</v>
      </c>
      <c r="AD317">
        <v>2730</v>
      </c>
      <c r="AE317" s="102">
        <v>402</v>
      </c>
      <c r="AF317" s="103" t="s">
        <v>464</v>
      </c>
      <c r="AG317" s="53" t="s">
        <v>273</v>
      </c>
      <c r="AH317" s="53">
        <v>530</v>
      </c>
      <c r="AI317" t="s">
        <v>355</v>
      </c>
    </row>
    <row r="318" spans="1:35" x14ac:dyDescent="0.2">
      <c r="A318" s="103" t="s">
        <v>462</v>
      </c>
      <c r="B318" s="53" t="s">
        <v>273</v>
      </c>
      <c r="C318" s="53">
        <v>530</v>
      </c>
      <c r="D318" s="53">
        <v>599</v>
      </c>
      <c r="E318" s="104">
        <v>76300</v>
      </c>
      <c r="F318" s="104">
        <v>661</v>
      </c>
      <c r="G318" s="95">
        <v>43.9</v>
      </c>
      <c r="H318" s="104">
        <v>340</v>
      </c>
      <c r="I318" s="102">
        <v>79.5</v>
      </c>
      <c r="J318" s="104">
        <v>470</v>
      </c>
      <c r="K318" s="104">
        <v>96</v>
      </c>
      <c r="L318" s="104">
        <v>36</v>
      </c>
      <c r="M318" s="102">
        <v>5070</v>
      </c>
      <c r="N318" s="95">
        <v>15300</v>
      </c>
      <c r="O318" s="95">
        <v>258</v>
      </c>
      <c r="P318" s="95">
        <v>18500</v>
      </c>
      <c r="Q318" s="102">
        <v>524</v>
      </c>
      <c r="R318" s="102">
        <v>3080</v>
      </c>
      <c r="S318" s="102">
        <v>82.9</v>
      </c>
      <c r="T318" s="102">
        <v>4840</v>
      </c>
      <c r="Z318" s="95">
        <v>1550</v>
      </c>
      <c r="AA318" s="95">
        <v>1810</v>
      </c>
      <c r="AB318" s="88">
        <f>+AA318*0.315</f>
        <v>570.15</v>
      </c>
      <c r="AD318">
        <v>2200</v>
      </c>
      <c r="AE318" s="102">
        <v>411</v>
      </c>
      <c r="AF318" s="103" t="s">
        <v>465</v>
      </c>
      <c r="AG318" s="53" t="s">
        <v>273</v>
      </c>
      <c r="AH318" s="53">
        <v>530</v>
      </c>
    </row>
    <row r="319" spans="1:35" x14ac:dyDescent="0.2">
      <c r="A319" s="103" t="s">
        <v>463</v>
      </c>
      <c r="B319" s="53" t="s">
        <v>273</v>
      </c>
      <c r="C319" s="53">
        <v>530</v>
      </c>
      <c r="D319" s="53">
        <v>66</v>
      </c>
      <c r="E319" s="104">
        <v>8370</v>
      </c>
      <c r="F319" s="104">
        <v>525</v>
      </c>
      <c r="G319" s="95">
        <v>8.9</v>
      </c>
      <c r="H319" s="104">
        <v>165</v>
      </c>
      <c r="I319" s="102">
        <v>11.4</v>
      </c>
      <c r="J319" s="104">
        <v>467</v>
      </c>
      <c r="K319" s="104">
        <v>29</v>
      </c>
      <c r="L319" s="104">
        <v>21</v>
      </c>
      <c r="M319" s="102">
        <v>351</v>
      </c>
      <c r="N319" s="95">
        <v>1340</v>
      </c>
      <c r="O319" s="95">
        <v>205</v>
      </c>
      <c r="P319" s="95">
        <v>1560</v>
      </c>
      <c r="Q319" s="102">
        <v>8.57</v>
      </c>
      <c r="R319" s="102">
        <v>104</v>
      </c>
      <c r="S319" s="102">
        <v>32</v>
      </c>
      <c r="T319" s="102">
        <v>166</v>
      </c>
      <c r="Z319" s="95">
        <v>1810</v>
      </c>
      <c r="AA319" s="95">
        <v>2070</v>
      </c>
      <c r="AB319">
        <v>652</v>
      </c>
      <c r="AC319">
        <v>1040</v>
      </c>
      <c r="AD319">
        <v>2640</v>
      </c>
      <c r="AE319" s="102">
        <v>479</v>
      </c>
      <c r="AF319" s="103" t="s">
        <v>466</v>
      </c>
      <c r="AG319" s="53" t="s">
        <v>273</v>
      </c>
      <c r="AH319" s="53">
        <v>530</v>
      </c>
      <c r="AI319" t="s">
        <v>355</v>
      </c>
    </row>
    <row r="320" spans="1:35" x14ac:dyDescent="0.2">
      <c r="A320" s="103" t="s">
        <v>464</v>
      </c>
      <c r="B320" s="53" t="s">
        <v>273</v>
      </c>
      <c r="C320" s="53">
        <v>530</v>
      </c>
      <c r="D320" s="53">
        <v>72</v>
      </c>
      <c r="E320" s="104">
        <v>9160</v>
      </c>
      <c r="F320" s="104">
        <v>524</v>
      </c>
      <c r="G320" s="95">
        <v>8.9</v>
      </c>
      <c r="H320" s="104">
        <v>207</v>
      </c>
      <c r="I320" s="102">
        <v>10.9</v>
      </c>
      <c r="J320" s="104">
        <v>471</v>
      </c>
      <c r="K320" s="104">
        <v>27</v>
      </c>
      <c r="L320" s="104">
        <v>19</v>
      </c>
      <c r="M320" s="102">
        <v>402</v>
      </c>
      <c r="N320" s="95">
        <v>1530</v>
      </c>
      <c r="O320" s="95">
        <v>209</v>
      </c>
      <c r="P320" s="95">
        <v>1760</v>
      </c>
      <c r="Q320" s="102">
        <v>16.2</v>
      </c>
      <c r="R320" s="102">
        <v>156</v>
      </c>
      <c r="S320" s="102">
        <v>42.1</v>
      </c>
      <c r="T320" s="102">
        <v>245</v>
      </c>
      <c r="Z320" s="95">
        <v>1810</v>
      </c>
      <c r="AA320" s="95">
        <v>2100</v>
      </c>
      <c r="AB320" s="88">
        <f>+AA320*0.315</f>
        <v>661.5</v>
      </c>
      <c r="AD320">
        <v>2270</v>
      </c>
      <c r="AE320" s="102">
        <v>485</v>
      </c>
      <c r="AF320" s="103" t="s">
        <v>467</v>
      </c>
      <c r="AG320" s="53" t="s">
        <v>273</v>
      </c>
      <c r="AH320" s="53">
        <v>530</v>
      </c>
    </row>
    <row r="321" spans="1:35" x14ac:dyDescent="0.2">
      <c r="A321" s="103" t="s">
        <v>465</v>
      </c>
      <c r="B321" s="53" t="s">
        <v>273</v>
      </c>
      <c r="C321" s="53">
        <v>530</v>
      </c>
      <c r="D321" s="53">
        <v>74</v>
      </c>
      <c r="E321" s="104">
        <v>9520</v>
      </c>
      <c r="F321" s="104">
        <v>529</v>
      </c>
      <c r="G321" s="95">
        <v>9.6999999999999993</v>
      </c>
      <c r="H321" s="104">
        <v>166</v>
      </c>
      <c r="I321" s="102">
        <v>13.6</v>
      </c>
      <c r="J321" s="104">
        <v>465</v>
      </c>
      <c r="K321" s="104">
        <v>32</v>
      </c>
      <c r="L321" s="104">
        <v>22</v>
      </c>
      <c r="M321" s="102">
        <v>411</v>
      </c>
      <c r="N321" s="95">
        <v>1550</v>
      </c>
      <c r="O321" s="95">
        <v>208</v>
      </c>
      <c r="P321" s="95">
        <v>1810</v>
      </c>
      <c r="Q321" s="102">
        <v>10.4</v>
      </c>
      <c r="R321" s="102">
        <v>125</v>
      </c>
      <c r="S321" s="102">
        <v>33.1</v>
      </c>
      <c r="T321" s="102">
        <v>200</v>
      </c>
      <c r="Z321" s="95">
        <v>2070</v>
      </c>
      <c r="AA321" s="95">
        <v>2360</v>
      </c>
      <c r="AB321">
        <v>743</v>
      </c>
      <c r="AC321">
        <v>1130</v>
      </c>
      <c r="AD321">
        <v>2700</v>
      </c>
      <c r="AE321" s="102">
        <v>552</v>
      </c>
      <c r="AF321" s="103" t="s">
        <v>468</v>
      </c>
      <c r="AG321" s="53" t="s">
        <v>273</v>
      </c>
      <c r="AH321" s="53">
        <v>530</v>
      </c>
      <c r="AI321" t="s">
        <v>355</v>
      </c>
    </row>
    <row r="322" spans="1:35" x14ac:dyDescent="0.2">
      <c r="A322" s="103" t="s">
        <v>466</v>
      </c>
      <c r="B322" s="53" t="s">
        <v>273</v>
      </c>
      <c r="C322" s="53">
        <v>530</v>
      </c>
      <c r="D322" s="53">
        <v>82</v>
      </c>
      <c r="E322" s="104">
        <v>10500</v>
      </c>
      <c r="F322" s="104">
        <v>528</v>
      </c>
      <c r="G322" s="95">
        <v>9.5</v>
      </c>
      <c r="H322" s="104">
        <v>209</v>
      </c>
      <c r="I322" s="102">
        <v>13.3</v>
      </c>
      <c r="J322" s="104">
        <v>471</v>
      </c>
      <c r="K322" s="104">
        <v>29</v>
      </c>
      <c r="L322" s="104">
        <v>19</v>
      </c>
      <c r="M322" s="102">
        <v>479</v>
      </c>
      <c r="N322" s="95">
        <v>1810</v>
      </c>
      <c r="O322" s="95">
        <v>214</v>
      </c>
      <c r="P322" s="95">
        <v>2070</v>
      </c>
      <c r="Q322" s="102">
        <v>20.3</v>
      </c>
      <c r="R322" s="102">
        <v>194</v>
      </c>
      <c r="S322" s="102">
        <v>44</v>
      </c>
      <c r="T322" s="102">
        <v>303</v>
      </c>
      <c r="Z322" s="95">
        <v>2530</v>
      </c>
      <c r="AA322" s="95">
        <v>2900</v>
      </c>
      <c r="AB322">
        <v>914</v>
      </c>
      <c r="AC322">
        <v>1310</v>
      </c>
      <c r="AD322">
        <v>2870</v>
      </c>
      <c r="AE322" s="102">
        <v>764</v>
      </c>
      <c r="AF322" s="103" t="s">
        <v>469</v>
      </c>
      <c r="AG322" s="53" t="s">
        <v>273</v>
      </c>
      <c r="AH322" s="53">
        <v>610</v>
      </c>
      <c r="AI322" t="s">
        <v>355</v>
      </c>
    </row>
    <row r="323" spans="1:35" x14ac:dyDescent="0.2">
      <c r="A323" s="103" t="s">
        <v>467</v>
      </c>
      <c r="B323" s="53" t="s">
        <v>273</v>
      </c>
      <c r="C323" s="53">
        <v>530</v>
      </c>
      <c r="D323" s="53">
        <v>85</v>
      </c>
      <c r="E323" s="104">
        <v>10800</v>
      </c>
      <c r="F323" s="104">
        <v>535</v>
      </c>
      <c r="G323" s="95">
        <v>10.3</v>
      </c>
      <c r="H323" s="104">
        <v>166</v>
      </c>
      <c r="I323" s="102">
        <v>16.5</v>
      </c>
      <c r="J323" s="104">
        <v>467</v>
      </c>
      <c r="K323" s="104">
        <v>34</v>
      </c>
      <c r="L323" s="104">
        <v>22</v>
      </c>
      <c r="M323" s="102">
        <v>485</v>
      </c>
      <c r="N323" s="95">
        <v>1810</v>
      </c>
      <c r="O323" s="95">
        <v>212</v>
      </c>
      <c r="P323" s="95">
        <v>2100</v>
      </c>
      <c r="Q323" s="102">
        <v>12.6</v>
      </c>
      <c r="R323" s="102">
        <v>152</v>
      </c>
      <c r="S323" s="102">
        <v>34.200000000000003</v>
      </c>
      <c r="T323" s="102">
        <v>242</v>
      </c>
      <c r="Z323" s="95">
        <v>2880</v>
      </c>
      <c r="AA323" s="95">
        <v>3290</v>
      </c>
      <c r="AB323">
        <v>1040</v>
      </c>
      <c r="AC323">
        <v>1420</v>
      </c>
      <c r="AD323">
        <v>2930</v>
      </c>
      <c r="AE323" s="102">
        <v>875</v>
      </c>
      <c r="AF323" s="103" t="s">
        <v>470</v>
      </c>
      <c r="AG323" s="53" t="s">
        <v>273</v>
      </c>
      <c r="AH323" s="53">
        <v>610</v>
      </c>
      <c r="AI323" t="s">
        <v>355</v>
      </c>
    </row>
    <row r="324" spans="1:35" x14ac:dyDescent="0.2">
      <c r="A324" s="103" t="s">
        <v>468</v>
      </c>
      <c r="B324" s="53" t="s">
        <v>273</v>
      </c>
      <c r="C324" s="53">
        <v>530</v>
      </c>
      <c r="D324" s="53">
        <v>92</v>
      </c>
      <c r="E324" s="104">
        <v>11800</v>
      </c>
      <c r="F324" s="104">
        <v>533</v>
      </c>
      <c r="G324" s="95">
        <v>10.199999999999999</v>
      </c>
      <c r="H324" s="104">
        <v>209</v>
      </c>
      <c r="I324" s="102">
        <v>15.6</v>
      </c>
      <c r="J324" s="104">
        <v>465</v>
      </c>
      <c r="K324" s="104">
        <v>34</v>
      </c>
      <c r="L324" s="104">
        <v>22</v>
      </c>
      <c r="M324" s="102">
        <v>552</v>
      </c>
      <c r="N324" s="95">
        <v>2070</v>
      </c>
      <c r="O324" s="95">
        <v>216</v>
      </c>
      <c r="P324" s="95">
        <v>2360</v>
      </c>
      <c r="Q324" s="102">
        <v>23.8</v>
      </c>
      <c r="R324" s="102">
        <v>228</v>
      </c>
      <c r="S324" s="102">
        <v>44.9</v>
      </c>
      <c r="T324" s="102">
        <v>355</v>
      </c>
      <c r="Z324" s="95">
        <v>3220</v>
      </c>
      <c r="AA324" s="95">
        <v>3670</v>
      </c>
      <c r="AB324">
        <v>1160</v>
      </c>
      <c r="AC324">
        <v>1510</v>
      </c>
      <c r="AD324">
        <v>2990</v>
      </c>
      <c r="AE324" s="102">
        <v>985</v>
      </c>
      <c r="AF324" s="103" t="s">
        <v>471</v>
      </c>
      <c r="AG324" s="53" t="s">
        <v>273</v>
      </c>
      <c r="AH324" s="53">
        <v>610</v>
      </c>
      <c r="AI324" t="s">
        <v>355</v>
      </c>
    </row>
    <row r="325" spans="1:35" x14ac:dyDescent="0.2">
      <c r="A325" s="103" t="s">
        <v>469</v>
      </c>
      <c r="B325" s="53" t="s">
        <v>273</v>
      </c>
      <c r="C325" s="53">
        <v>610</v>
      </c>
      <c r="D325" s="53">
        <v>101</v>
      </c>
      <c r="E325" s="104">
        <v>13000</v>
      </c>
      <c r="F325" s="104">
        <v>603</v>
      </c>
      <c r="G325" s="95">
        <v>10.5</v>
      </c>
      <c r="H325" s="104">
        <v>228</v>
      </c>
      <c r="I325" s="102">
        <v>14.9</v>
      </c>
      <c r="J325" s="104">
        <v>534</v>
      </c>
      <c r="K325" s="104">
        <v>34</v>
      </c>
      <c r="L325" s="104">
        <v>23</v>
      </c>
      <c r="M325" s="102">
        <v>764</v>
      </c>
      <c r="N325" s="95">
        <v>2530</v>
      </c>
      <c r="O325" s="95">
        <v>242</v>
      </c>
      <c r="P325" s="95">
        <v>2900</v>
      </c>
      <c r="Q325" s="102">
        <v>29.5</v>
      </c>
      <c r="R325" s="102">
        <v>259</v>
      </c>
      <c r="S325" s="102">
        <v>47.6</v>
      </c>
      <c r="T325" s="102">
        <v>404</v>
      </c>
      <c r="Z325" s="95">
        <v>3630</v>
      </c>
      <c r="AA325" s="95">
        <v>4150</v>
      </c>
      <c r="AB325">
        <v>1310</v>
      </c>
      <c r="AC325">
        <v>1680</v>
      </c>
      <c r="AD325">
        <v>3050</v>
      </c>
      <c r="AE325" s="102">
        <v>1120</v>
      </c>
      <c r="AF325" s="103" t="s">
        <v>472</v>
      </c>
      <c r="AG325" s="53" t="s">
        <v>273</v>
      </c>
      <c r="AH325" s="53">
        <v>610</v>
      </c>
      <c r="AI325" t="s">
        <v>355</v>
      </c>
    </row>
    <row r="326" spans="1:35" x14ac:dyDescent="0.2">
      <c r="A326" s="103" t="s">
        <v>470</v>
      </c>
      <c r="B326" s="53" t="s">
        <v>273</v>
      </c>
      <c r="C326" s="53">
        <v>610</v>
      </c>
      <c r="D326" s="53">
        <v>113</v>
      </c>
      <c r="E326" s="104">
        <v>14400</v>
      </c>
      <c r="F326" s="104">
        <v>608</v>
      </c>
      <c r="G326" s="95">
        <v>11.2</v>
      </c>
      <c r="H326" s="104">
        <v>228</v>
      </c>
      <c r="I326" s="102">
        <v>17.3</v>
      </c>
      <c r="J326" s="104">
        <v>535</v>
      </c>
      <c r="K326" s="104">
        <v>36</v>
      </c>
      <c r="L326" s="104">
        <v>23</v>
      </c>
      <c r="M326" s="102">
        <v>875</v>
      </c>
      <c r="N326" s="95">
        <v>2880</v>
      </c>
      <c r="O326" s="95">
        <v>247</v>
      </c>
      <c r="P326" s="95">
        <v>3290</v>
      </c>
      <c r="Q326" s="102">
        <v>34.299999999999997</v>
      </c>
      <c r="R326" s="102">
        <v>300</v>
      </c>
      <c r="S326" s="102">
        <v>48.8</v>
      </c>
      <c r="T326" s="102">
        <v>469</v>
      </c>
      <c r="Z326" s="95">
        <v>4220</v>
      </c>
      <c r="AA326" s="95">
        <v>4730</v>
      </c>
      <c r="AB326">
        <v>1490</v>
      </c>
      <c r="AC326">
        <v>1610</v>
      </c>
      <c r="AD326">
        <v>4370</v>
      </c>
      <c r="AE326" s="102">
        <v>1290</v>
      </c>
      <c r="AF326" s="103" t="s">
        <v>473</v>
      </c>
      <c r="AG326" s="53" t="s">
        <v>273</v>
      </c>
      <c r="AH326" s="53">
        <v>610</v>
      </c>
      <c r="AI326" t="s">
        <v>355</v>
      </c>
    </row>
    <row r="327" spans="1:35" x14ac:dyDescent="0.2">
      <c r="A327" s="103" t="s">
        <v>471</v>
      </c>
      <c r="B327" s="53" t="s">
        <v>273</v>
      </c>
      <c r="C327" s="53">
        <v>610</v>
      </c>
      <c r="D327" s="53">
        <v>125</v>
      </c>
      <c r="E327" s="104">
        <v>15900</v>
      </c>
      <c r="F327" s="104">
        <v>612</v>
      </c>
      <c r="G327" s="95">
        <v>11.9</v>
      </c>
      <c r="H327" s="104">
        <v>229</v>
      </c>
      <c r="I327" s="102">
        <v>19.600000000000001</v>
      </c>
      <c r="J327" s="104">
        <v>533</v>
      </c>
      <c r="K327" s="104">
        <v>39</v>
      </c>
      <c r="L327" s="104">
        <v>24</v>
      </c>
      <c r="M327" s="102">
        <v>985</v>
      </c>
      <c r="N327" s="95">
        <v>3220</v>
      </c>
      <c r="O327" s="95">
        <v>249</v>
      </c>
      <c r="P327" s="95">
        <v>3670</v>
      </c>
      <c r="Q327" s="102">
        <v>39.299999999999997</v>
      </c>
      <c r="R327" s="102">
        <v>343</v>
      </c>
      <c r="S327" s="102">
        <v>49.7</v>
      </c>
      <c r="T327" s="102">
        <v>535</v>
      </c>
      <c r="Z327" s="95">
        <v>4780</v>
      </c>
      <c r="AA327" s="95">
        <v>5360</v>
      </c>
      <c r="AB327">
        <v>1690</v>
      </c>
      <c r="AC327">
        <v>1790</v>
      </c>
      <c r="AD327">
        <v>4440</v>
      </c>
      <c r="AE327" s="102">
        <v>1470</v>
      </c>
      <c r="AF327" s="103" t="s">
        <v>474</v>
      </c>
      <c r="AG327" s="53" t="s">
        <v>273</v>
      </c>
      <c r="AH327" s="53">
        <v>610</v>
      </c>
      <c r="AI327" t="s">
        <v>355</v>
      </c>
    </row>
    <row r="328" spans="1:35" x14ac:dyDescent="0.2">
      <c r="A328" s="103" t="s">
        <v>472</v>
      </c>
      <c r="B328" s="53" t="s">
        <v>273</v>
      </c>
      <c r="C328" s="53">
        <v>610</v>
      </c>
      <c r="D328" s="53">
        <v>140</v>
      </c>
      <c r="E328" s="104">
        <v>17900</v>
      </c>
      <c r="F328" s="104">
        <v>617</v>
      </c>
      <c r="G328" s="95">
        <v>13.1</v>
      </c>
      <c r="H328" s="104">
        <v>230</v>
      </c>
      <c r="I328" s="102">
        <v>22.2</v>
      </c>
      <c r="J328" s="104">
        <v>534</v>
      </c>
      <c r="K328" s="104">
        <v>41</v>
      </c>
      <c r="L328" s="104">
        <v>24</v>
      </c>
      <c r="M328" s="102">
        <v>1120</v>
      </c>
      <c r="N328" s="95">
        <v>3630</v>
      </c>
      <c r="O328" s="95">
        <v>250</v>
      </c>
      <c r="P328" s="95">
        <v>4150</v>
      </c>
      <c r="Q328" s="102">
        <v>45.1</v>
      </c>
      <c r="R328" s="102">
        <v>392</v>
      </c>
      <c r="S328" s="102">
        <v>50.2</v>
      </c>
      <c r="T328" s="102">
        <v>613</v>
      </c>
      <c r="Z328" s="95">
        <v>5400</v>
      </c>
      <c r="AA328" s="95">
        <v>6070</v>
      </c>
      <c r="AB328">
        <v>1910</v>
      </c>
      <c r="AC328">
        <v>1990</v>
      </c>
      <c r="AD328">
        <v>4530</v>
      </c>
      <c r="AE328" s="102">
        <v>1680</v>
      </c>
      <c r="AF328" s="103" t="s">
        <v>475</v>
      </c>
      <c r="AG328" s="53" t="s">
        <v>273</v>
      </c>
      <c r="AH328" s="53">
        <v>610</v>
      </c>
      <c r="AI328" t="s">
        <v>355</v>
      </c>
    </row>
    <row r="329" spans="1:35" x14ac:dyDescent="0.2">
      <c r="A329" s="103" t="s">
        <v>473</v>
      </c>
      <c r="B329" s="53" t="s">
        <v>273</v>
      </c>
      <c r="C329" s="53">
        <v>610</v>
      </c>
      <c r="D329" s="53">
        <v>155</v>
      </c>
      <c r="E329" s="104">
        <v>19700</v>
      </c>
      <c r="F329" s="104">
        <v>611</v>
      </c>
      <c r="G329" s="95">
        <v>12.7</v>
      </c>
      <c r="H329" s="104">
        <v>324</v>
      </c>
      <c r="I329" s="102">
        <v>19</v>
      </c>
      <c r="J329" s="104">
        <v>534</v>
      </c>
      <c r="K329" s="104">
        <v>38</v>
      </c>
      <c r="L329" s="104">
        <v>24</v>
      </c>
      <c r="M329" s="102">
        <v>1290</v>
      </c>
      <c r="N329" s="95">
        <v>4220</v>
      </c>
      <c r="O329" s="95">
        <v>256</v>
      </c>
      <c r="P329" s="95">
        <v>4730</v>
      </c>
      <c r="Q329" s="102">
        <v>108</v>
      </c>
      <c r="R329" s="102">
        <v>666</v>
      </c>
      <c r="S329" s="102">
        <v>74</v>
      </c>
      <c r="T329" s="102">
        <v>1020</v>
      </c>
      <c r="Z329" s="95">
        <v>6070</v>
      </c>
      <c r="AA329" s="95">
        <v>6850</v>
      </c>
      <c r="AB329">
        <v>2160</v>
      </c>
      <c r="AC329">
        <v>2150</v>
      </c>
      <c r="AD329">
        <v>4640</v>
      </c>
      <c r="AE329" s="102">
        <v>1910</v>
      </c>
      <c r="AF329" s="103" t="s">
        <v>476</v>
      </c>
      <c r="AG329" s="53" t="s">
        <v>273</v>
      </c>
      <c r="AH329" s="53">
        <v>610</v>
      </c>
      <c r="AI329" t="s">
        <v>355</v>
      </c>
    </row>
    <row r="330" spans="1:35" x14ac:dyDescent="0.2">
      <c r="A330" s="103" t="s">
        <v>474</v>
      </c>
      <c r="B330" s="53" t="s">
        <v>273</v>
      </c>
      <c r="C330" s="53">
        <v>610</v>
      </c>
      <c r="D330" s="53">
        <v>174</v>
      </c>
      <c r="E330" s="104">
        <v>22200</v>
      </c>
      <c r="F330" s="104">
        <v>616</v>
      </c>
      <c r="G330" s="95">
        <v>14</v>
      </c>
      <c r="H330" s="104">
        <v>325</v>
      </c>
      <c r="I330" s="102">
        <v>21.6</v>
      </c>
      <c r="J330" s="104">
        <v>533</v>
      </c>
      <c r="K330" s="104">
        <v>41</v>
      </c>
      <c r="L330" s="104">
        <v>25</v>
      </c>
      <c r="M330" s="102">
        <v>1470</v>
      </c>
      <c r="N330" s="95">
        <v>4780</v>
      </c>
      <c r="O330" s="95">
        <v>257</v>
      </c>
      <c r="P330" s="95">
        <v>5360</v>
      </c>
      <c r="Q330" s="102">
        <v>124</v>
      </c>
      <c r="R330" s="102">
        <v>761</v>
      </c>
      <c r="S330" s="102">
        <v>74.7</v>
      </c>
      <c r="T330" s="102">
        <v>1170</v>
      </c>
      <c r="Z330" s="95">
        <v>6780</v>
      </c>
      <c r="AA330" s="95">
        <v>7670</v>
      </c>
      <c r="AB330">
        <v>2420</v>
      </c>
      <c r="AC330">
        <v>2360</v>
      </c>
      <c r="AD330">
        <v>4750</v>
      </c>
      <c r="AE330" s="102">
        <v>2150</v>
      </c>
      <c r="AF330" s="103" t="s">
        <v>477</v>
      </c>
      <c r="AG330" s="53" t="s">
        <v>273</v>
      </c>
      <c r="AH330" s="53">
        <v>610</v>
      </c>
      <c r="AI330" t="s">
        <v>355</v>
      </c>
    </row>
    <row r="331" spans="1:35" x14ac:dyDescent="0.2">
      <c r="A331" s="103" t="s">
        <v>475</v>
      </c>
      <c r="B331" s="53" t="s">
        <v>273</v>
      </c>
      <c r="C331" s="53">
        <v>610</v>
      </c>
      <c r="D331" s="53">
        <v>195</v>
      </c>
      <c r="E331" s="104">
        <v>24900</v>
      </c>
      <c r="F331" s="104">
        <v>622</v>
      </c>
      <c r="G331" s="95">
        <v>15.4</v>
      </c>
      <c r="H331" s="104">
        <v>327</v>
      </c>
      <c r="I331" s="102">
        <v>24.4</v>
      </c>
      <c r="J331" s="104">
        <v>535</v>
      </c>
      <c r="K331" s="104">
        <v>43</v>
      </c>
      <c r="L331" s="104">
        <v>25</v>
      </c>
      <c r="M331" s="102">
        <v>1680</v>
      </c>
      <c r="N331" s="95">
        <v>5400</v>
      </c>
      <c r="O331" s="95">
        <v>260</v>
      </c>
      <c r="P331" s="115">
        <v>6070</v>
      </c>
      <c r="Q331" s="102">
        <v>142</v>
      </c>
      <c r="R331" s="102">
        <v>871</v>
      </c>
      <c r="S331" s="102">
        <v>75.5</v>
      </c>
      <c r="T331" s="102">
        <v>1340</v>
      </c>
      <c r="Z331" s="95">
        <v>7360</v>
      </c>
      <c r="AA331" s="95">
        <v>8350</v>
      </c>
      <c r="AB331" s="88">
        <f>+AA331*0.315</f>
        <v>2630.25</v>
      </c>
      <c r="AD331">
        <v>5000</v>
      </c>
      <c r="AE331" s="102">
        <v>2360</v>
      </c>
      <c r="AF331" s="103" t="s">
        <v>478</v>
      </c>
      <c r="AG331" s="53" t="s">
        <v>273</v>
      </c>
      <c r="AH331" s="53">
        <v>610</v>
      </c>
    </row>
    <row r="332" spans="1:35" x14ac:dyDescent="0.2">
      <c r="A332" s="103" t="s">
        <v>476</v>
      </c>
      <c r="B332" s="53" t="s">
        <v>273</v>
      </c>
      <c r="C332" s="53">
        <v>610</v>
      </c>
      <c r="D332" s="53">
        <v>217</v>
      </c>
      <c r="E332" s="104">
        <v>27800</v>
      </c>
      <c r="F332" s="104">
        <v>628</v>
      </c>
      <c r="G332" s="95">
        <v>16.5</v>
      </c>
      <c r="H332" s="104">
        <v>328</v>
      </c>
      <c r="I332" s="102">
        <v>27.7</v>
      </c>
      <c r="J332" s="104">
        <v>533</v>
      </c>
      <c r="K332" s="104">
        <v>47</v>
      </c>
      <c r="L332" s="104">
        <v>26</v>
      </c>
      <c r="M332" s="102">
        <v>1910</v>
      </c>
      <c r="N332" s="95">
        <v>6070</v>
      </c>
      <c r="O332" s="95">
        <v>262</v>
      </c>
      <c r="P332" s="95">
        <v>6850</v>
      </c>
      <c r="Q332" s="102">
        <v>163</v>
      </c>
      <c r="R332" s="102">
        <v>995</v>
      </c>
      <c r="S332" s="102">
        <v>76.599999999999994</v>
      </c>
      <c r="T332" s="102">
        <v>1530</v>
      </c>
      <c r="Z332" s="95">
        <v>8060</v>
      </c>
      <c r="AA332" s="95">
        <v>9180</v>
      </c>
      <c r="AB332" s="88">
        <f t="shared" ref="AB332:AB343" si="7">+AA332*0.315</f>
        <v>2891.7</v>
      </c>
      <c r="AD332">
        <v>5000</v>
      </c>
      <c r="AE332" s="102">
        <v>2610</v>
      </c>
      <c r="AF332" s="103" t="s">
        <v>479</v>
      </c>
      <c r="AG332" s="53" t="s">
        <v>273</v>
      </c>
      <c r="AH332" s="53">
        <v>610</v>
      </c>
    </row>
    <row r="333" spans="1:35" x14ac:dyDescent="0.2">
      <c r="A333" s="103" t="s">
        <v>477</v>
      </c>
      <c r="B333" s="53" t="s">
        <v>273</v>
      </c>
      <c r="C333" s="53">
        <v>610</v>
      </c>
      <c r="D333" s="53">
        <v>241</v>
      </c>
      <c r="E333" s="104">
        <v>30800</v>
      </c>
      <c r="F333" s="104">
        <v>635</v>
      </c>
      <c r="G333" s="95">
        <v>17.899999999999999</v>
      </c>
      <c r="H333" s="104">
        <v>329</v>
      </c>
      <c r="I333" s="102">
        <v>31</v>
      </c>
      <c r="J333" s="104">
        <v>534</v>
      </c>
      <c r="K333" s="104">
        <v>50</v>
      </c>
      <c r="L333" s="104">
        <v>27</v>
      </c>
      <c r="M333" s="102">
        <v>2150</v>
      </c>
      <c r="N333" s="95">
        <v>6780</v>
      </c>
      <c r="O333" s="95">
        <v>264</v>
      </c>
      <c r="P333" s="95">
        <v>7670</v>
      </c>
      <c r="Q333" s="102">
        <v>184</v>
      </c>
      <c r="R333" s="102">
        <v>1120</v>
      </c>
      <c r="S333" s="102">
        <v>77.3</v>
      </c>
      <c r="T333" s="102">
        <v>1730</v>
      </c>
      <c r="Z333" s="95">
        <v>8690</v>
      </c>
      <c r="AA333" s="95">
        <v>9930</v>
      </c>
      <c r="AB333" s="88">
        <f t="shared" si="7"/>
        <v>3127.95</v>
      </c>
      <c r="AD333">
        <v>5000</v>
      </c>
      <c r="AE333" s="102">
        <v>2840</v>
      </c>
      <c r="AF333" s="103" t="s">
        <v>480</v>
      </c>
      <c r="AG333" s="53" t="s">
        <v>273</v>
      </c>
      <c r="AH333" s="53">
        <v>610</v>
      </c>
    </row>
    <row r="334" spans="1:35" x14ac:dyDescent="0.2">
      <c r="A334" s="103" t="s">
        <v>478</v>
      </c>
      <c r="B334" s="53" t="s">
        <v>273</v>
      </c>
      <c r="C334" s="53">
        <v>610</v>
      </c>
      <c r="D334" s="53">
        <v>262</v>
      </c>
      <c r="E334" s="104">
        <v>33300</v>
      </c>
      <c r="F334" s="104">
        <v>641</v>
      </c>
      <c r="G334" s="95">
        <v>19</v>
      </c>
      <c r="H334" s="104">
        <v>327</v>
      </c>
      <c r="I334" s="102">
        <v>34</v>
      </c>
      <c r="J334" s="104">
        <v>544</v>
      </c>
      <c r="K334" s="104">
        <v>49</v>
      </c>
      <c r="L334" s="104">
        <v>23</v>
      </c>
      <c r="M334" s="102">
        <v>2360</v>
      </c>
      <c r="N334" s="95">
        <v>7360</v>
      </c>
      <c r="O334" s="95">
        <v>266</v>
      </c>
      <c r="P334" s="95">
        <v>8350</v>
      </c>
      <c r="Q334" s="102">
        <v>198</v>
      </c>
      <c r="R334" s="102">
        <v>1210</v>
      </c>
      <c r="S334" s="102">
        <v>77.099999999999994</v>
      </c>
      <c r="T334" s="102">
        <v>1870</v>
      </c>
      <c r="Z334" s="95">
        <v>9630</v>
      </c>
      <c r="AA334" s="95">
        <v>11100</v>
      </c>
      <c r="AB334" s="88">
        <f t="shared" si="7"/>
        <v>3496.5</v>
      </c>
      <c r="AD334">
        <v>5000</v>
      </c>
      <c r="AE334" s="102">
        <v>3180</v>
      </c>
      <c r="AF334" s="103" t="s">
        <v>481</v>
      </c>
      <c r="AG334" s="53" t="s">
        <v>273</v>
      </c>
      <c r="AH334" s="53">
        <v>610</v>
      </c>
    </row>
    <row r="335" spans="1:35" x14ac:dyDescent="0.2">
      <c r="A335" s="103" t="s">
        <v>479</v>
      </c>
      <c r="B335" s="53" t="s">
        <v>273</v>
      </c>
      <c r="C335" s="53">
        <v>610</v>
      </c>
      <c r="D335" s="53">
        <v>285</v>
      </c>
      <c r="E335" s="104">
        <v>36400</v>
      </c>
      <c r="F335" s="104">
        <v>647</v>
      </c>
      <c r="G335" s="95">
        <v>20.6</v>
      </c>
      <c r="H335" s="104">
        <v>329</v>
      </c>
      <c r="I335" s="102">
        <v>37.1</v>
      </c>
      <c r="J335" s="104">
        <v>544</v>
      </c>
      <c r="K335" s="104">
        <v>52</v>
      </c>
      <c r="L335" s="104">
        <v>24</v>
      </c>
      <c r="M335" s="102">
        <v>2610</v>
      </c>
      <c r="N335" s="95">
        <v>8060</v>
      </c>
      <c r="O335" s="95">
        <v>268</v>
      </c>
      <c r="P335" s="95">
        <v>9180</v>
      </c>
      <c r="Q335" s="102">
        <v>221</v>
      </c>
      <c r="R335" s="102">
        <v>1340</v>
      </c>
      <c r="S335" s="102">
        <v>77.900000000000006</v>
      </c>
      <c r="T335" s="102">
        <v>2070</v>
      </c>
      <c r="Z335" s="95">
        <v>10600</v>
      </c>
      <c r="AA335" s="95">
        <v>12200</v>
      </c>
      <c r="AB335" s="88">
        <f t="shared" si="7"/>
        <v>3843</v>
      </c>
      <c r="AD335">
        <v>5000</v>
      </c>
      <c r="AE335" s="102">
        <v>3530</v>
      </c>
      <c r="AF335" s="103" t="s">
        <v>482</v>
      </c>
      <c r="AG335" s="53" t="s">
        <v>273</v>
      </c>
      <c r="AH335" s="53">
        <v>610</v>
      </c>
    </row>
    <row r="336" spans="1:35" x14ac:dyDescent="0.2">
      <c r="A336" s="103" t="s">
        <v>480</v>
      </c>
      <c r="B336" s="53" t="s">
        <v>273</v>
      </c>
      <c r="C336" s="53">
        <v>610</v>
      </c>
      <c r="D336" s="53">
        <v>307</v>
      </c>
      <c r="E336" s="104">
        <v>39100</v>
      </c>
      <c r="F336" s="104">
        <v>653</v>
      </c>
      <c r="G336" s="95">
        <v>22.1</v>
      </c>
      <c r="H336" s="104">
        <v>330</v>
      </c>
      <c r="I336" s="102">
        <v>39.9</v>
      </c>
      <c r="J336" s="104">
        <v>544</v>
      </c>
      <c r="K336" s="104">
        <v>55</v>
      </c>
      <c r="L336" s="104">
        <v>24</v>
      </c>
      <c r="M336" s="102">
        <v>2840</v>
      </c>
      <c r="N336" s="95">
        <v>8690</v>
      </c>
      <c r="O336" s="95">
        <v>270</v>
      </c>
      <c r="P336" s="95">
        <v>9930</v>
      </c>
      <c r="Q336" s="102">
        <v>240</v>
      </c>
      <c r="R336" s="102">
        <v>1450</v>
      </c>
      <c r="S336" s="102">
        <v>78.3</v>
      </c>
      <c r="T336" s="102">
        <v>2240</v>
      </c>
      <c r="Z336" s="95">
        <v>11800</v>
      </c>
      <c r="AA336" s="95">
        <v>13700</v>
      </c>
      <c r="AB336" s="88">
        <f t="shared" si="7"/>
        <v>4315.5</v>
      </c>
      <c r="AD336">
        <v>5000</v>
      </c>
      <c r="AE336" s="102">
        <v>4000</v>
      </c>
      <c r="AF336" s="103" t="s">
        <v>483</v>
      </c>
      <c r="AG336" s="53" t="s">
        <v>273</v>
      </c>
      <c r="AH336" s="53">
        <v>610</v>
      </c>
    </row>
    <row r="337" spans="1:35" x14ac:dyDescent="0.2">
      <c r="A337" s="103" t="s">
        <v>481</v>
      </c>
      <c r="B337" s="53" t="s">
        <v>273</v>
      </c>
      <c r="C337" s="53">
        <v>610</v>
      </c>
      <c r="D337" s="53">
        <v>341</v>
      </c>
      <c r="E337" s="104">
        <v>43400</v>
      </c>
      <c r="F337" s="104">
        <v>661</v>
      </c>
      <c r="G337" s="95">
        <v>24.4</v>
      </c>
      <c r="H337" s="104">
        <v>333</v>
      </c>
      <c r="I337" s="102">
        <v>43.9</v>
      </c>
      <c r="J337" s="104">
        <v>544</v>
      </c>
      <c r="K337" s="104">
        <v>59</v>
      </c>
      <c r="L337" s="104">
        <v>25</v>
      </c>
      <c r="M337" s="102">
        <v>3180</v>
      </c>
      <c r="N337" s="95">
        <v>9630</v>
      </c>
      <c r="O337" s="95">
        <v>271</v>
      </c>
      <c r="P337" s="95">
        <v>11100</v>
      </c>
      <c r="Q337" s="102">
        <v>271</v>
      </c>
      <c r="R337" s="102">
        <v>1630</v>
      </c>
      <c r="S337" s="102">
        <v>79</v>
      </c>
      <c r="T337" s="102">
        <v>2520</v>
      </c>
      <c r="Z337" s="95">
        <v>12900</v>
      </c>
      <c r="AA337" s="95">
        <v>15100</v>
      </c>
      <c r="AB337" s="88">
        <f t="shared" si="7"/>
        <v>4756.5</v>
      </c>
      <c r="AD337">
        <v>5000</v>
      </c>
      <c r="AE337" s="102">
        <v>4450</v>
      </c>
      <c r="AF337" s="103" t="s">
        <v>484</v>
      </c>
      <c r="AG337" s="53" t="s">
        <v>273</v>
      </c>
      <c r="AH337" s="53">
        <v>610</v>
      </c>
    </row>
    <row r="338" spans="1:35" x14ac:dyDescent="0.2">
      <c r="A338" s="103" t="s">
        <v>482</v>
      </c>
      <c r="B338" s="53" t="s">
        <v>273</v>
      </c>
      <c r="C338" s="53">
        <v>610</v>
      </c>
      <c r="D338" s="53">
        <v>372</v>
      </c>
      <c r="E338" s="104">
        <v>47400</v>
      </c>
      <c r="F338" s="104">
        <v>669</v>
      </c>
      <c r="G338" s="95">
        <v>26.4</v>
      </c>
      <c r="H338" s="104">
        <v>335</v>
      </c>
      <c r="I338" s="102">
        <v>48</v>
      </c>
      <c r="J338" s="104">
        <v>544</v>
      </c>
      <c r="K338" s="104">
        <v>63</v>
      </c>
      <c r="L338" s="104">
        <v>26</v>
      </c>
      <c r="M338" s="102">
        <v>3530</v>
      </c>
      <c r="N338" s="95">
        <v>10600</v>
      </c>
      <c r="O338" s="95">
        <v>273</v>
      </c>
      <c r="P338" s="95">
        <v>12200</v>
      </c>
      <c r="Q338" s="102">
        <v>302</v>
      </c>
      <c r="R338" s="102">
        <v>1800</v>
      </c>
      <c r="S338" s="102">
        <v>79.8</v>
      </c>
      <c r="T338" s="102">
        <v>2800</v>
      </c>
      <c r="Z338" s="95">
        <v>14200</v>
      </c>
      <c r="AA338" s="95">
        <v>16700</v>
      </c>
      <c r="AB338" s="88">
        <f t="shared" si="7"/>
        <v>5260.5</v>
      </c>
      <c r="AD338">
        <v>5000</v>
      </c>
      <c r="AE338" s="102">
        <v>4950</v>
      </c>
      <c r="AF338" s="103" t="s">
        <v>485</v>
      </c>
      <c r="AG338" s="53" t="s">
        <v>273</v>
      </c>
      <c r="AH338" s="53">
        <v>610</v>
      </c>
    </row>
    <row r="339" spans="1:35" x14ac:dyDescent="0.2">
      <c r="A339" s="103" t="s">
        <v>483</v>
      </c>
      <c r="B339" s="53" t="s">
        <v>273</v>
      </c>
      <c r="C339" s="53">
        <v>610</v>
      </c>
      <c r="D339" s="53">
        <v>415</v>
      </c>
      <c r="E339" s="104">
        <v>52900</v>
      </c>
      <c r="F339" s="104">
        <v>679</v>
      </c>
      <c r="G339" s="95">
        <v>29.5</v>
      </c>
      <c r="H339" s="104">
        <v>338</v>
      </c>
      <c r="I339" s="102">
        <v>53.1</v>
      </c>
      <c r="J339" s="104">
        <v>544</v>
      </c>
      <c r="K339" s="104">
        <v>68</v>
      </c>
      <c r="L339" s="104">
        <v>28</v>
      </c>
      <c r="M339" s="102">
        <v>4000</v>
      </c>
      <c r="N339" s="95">
        <v>11800</v>
      </c>
      <c r="O339" s="95">
        <v>275</v>
      </c>
      <c r="P339" s="95">
        <v>13700</v>
      </c>
      <c r="Q339" s="102">
        <v>343</v>
      </c>
      <c r="R339" s="102">
        <v>2030</v>
      </c>
      <c r="S339" s="102">
        <v>80.5</v>
      </c>
      <c r="T339" s="102">
        <v>3160</v>
      </c>
      <c r="Z339" s="95">
        <v>15700</v>
      </c>
      <c r="AA339" s="95">
        <v>18600</v>
      </c>
      <c r="AB339" s="88">
        <f t="shared" si="7"/>
        <v>5859</v>
      </c>
      <c r="AD339">
        <v>5000</v>
      </c>
      <c r="AE339" s="102">
        <v>5580</v>
      </c>
      <c r="AF339" s="103" t="s">
        <v>486</v>
      </c>
      <c r="AG339" s="53" t="s">
        <v>273</v>
      </c>
      <c r="AH339" s="53">
        <v>610</v>
      </c>
    </row>
    <row r="340" spans="1:35" x14ac:dyDescent="0.2">
      <c r="A340" s="103" t="s">
        <v>484</v>
      </c>
      <c r="B340" s="53" t="s">
        <v>273</v>
      </c>
      <c r="C340" s="53">
        <v>610</v>
      </c>
      <c r="D340" s="53">
        <v>455</v>
      </c>
      <c r="E340" s="104">
        <v>57900</v>
      </c>
      <c r="F340" s="104">
        <v>689</v>
      </c>
      <c r="G340" s="95">
        <v>32</v>
      </c>
      <c r="H340" s="104">
        <v>340</v>
      </c>
      <c r="I340" s="102">
        <v>57.9</v>
      </c>
      <c r="J340" s="104">
        <v>544</v>
      </c>
      <c r="K340" s="104">
        <v>73</v>
      </c>
      <c r="L340" s="104">
        <v>29</v>
      </c>
      <c r="M340" s="102">
        <v>4450</v>
      </c>
      <c r="N340" s="95">
        <v>12900</v>
      </c>
      <c r="O340" s="95">
        <v>277</v>
      </c>
      <c r="P340" s="95">
        <v>15100</v>
      </c>
      <c r="Q340" s="102">
        <v>381</v>
      </c>
      <c r="R340" s="102">
        <v>2240</v>
      </c>
      <c r="S340" s="102">
        <v>81.099999999999994</v>
      </c>
      <c r="T340" s="102">
        <v>3500</v>
      </c>
      <c r="Z340" s="95">
        <v>17400</v>
      </c>
      <c r="AA340" s="95">
        <v>20800</v>
      </c>
      <c r="AB340" s="88">
        <f t="shared" si="7"/>
        <v>6552</v>
      </c>
      <c r="AD340">
        <v>5000</v>
      </c>
      <c r="AE340" s="102">
        <v>6310</v>
      </c>
      <c r="AF340" s="103" t="s">
        <v>487</v>
      </c>
      <c r="AG340" s="53" t="s">
        <v>273</v>
      </c>
      <c r="AH340" s="53">
        <v>610</v>
      </c>
    </row>
    <row r="341" spans="1:35" x14ac:dyDescent="0.2">
      <c r="A341" s="103" t="s">
        <v>485</v>
      </c>
      <c r="B341" s="53" t="s">
        <v>273</v>
      </c>
      <c r="C341" s="53">
        <v>610</v>
      </c>
      <c r="D341" s="53">
        <v>498</v>
      </c>
      <c r="E341" s="104">
        <v>63500</v>
      </c>
      <c r="F341" s="104">
        <v>699</v>
      </c>
      <c r="G341" s="95">
        <v>35.1</v>
      </c>
      <c r="H341" s="104">
        <v>343</v>
      </c>
      <c r="I341" s="102">
        <v>63</v>
      </c>
      <c r="J341" s="104">
        <v>544</v>
      </c>
      <c r="K341" s="104">
        <v>78</v>
      </c>
      <c r="L341" s="104">
        <v>31</v>
      </c>
      <c r="M341" s="102">
        <v>4950</v>
      </c>
      <c r="N341" s="95">
        <v>14200</v>
      </c>
      <c r="O341" s="95">
        <v>279</v>
      </c>
      <c r="P341" s="95">
        <v>16700</v>
      </c>
      <c r="Q341" s="102">
        <v>426</v>
      </c>
      <c r="R341" s="102">
        <v>2480</v>
      </c>
      <c r="S341" s="102">
        <v>81.900000000000006</v>
      </c>
      <c r="T341" s="102">
        <v>3890</v>
      </c>
      <c r="Z341" s="95">
        <v>19200</v>
      </c>
      <c r="AA341" s="95">
        <v>23100</v>
      </c>
      <c r="AB341" s="88">
        <f t="shared" si="7"/>
        <v>7276.5</v>
      </c>
      <c r="AD341">
        <v>5000</v>
      </c>
      <c r="AE341" s="102">
        <v>7090</v>
      </c>
      <c r="AF341" s="103" t="s">
        <v>488</v>
      </c>
      <c r="AG341" s="53" t="s">
        <v>273</v>
      </c>
      <c r="AH341" s="53">
        <v>610</v>
      </c>
    </row>
    <row r="342" spans="1:35" x14ac:dyDescent="0.2">
      <c r="A342" s="103" t="s">
        <v>486</v>
      </c>
      <c r="B342" s="53" t="s">
        <v>273</v>
      </c>
      <c r="C342" s="53">
        <v>610</v>
      </c>
      <c r="D342" s="53">
        <v>551</v>
      </c>
      <c r="E342" s="104">
        <v>70200</v>
      </c>
      <c r="F342" s="104">
        <v>711</v>
      </c>
      <c r="G342" s="95">
        <v>38.6</v>
      </c>
      <c r="H342" s="104">
        <v>347</v>
      </c>
      <c r="I342" s="102">
        <v>69.099999999999994</v>
      </c>
      <c r="J342" s="104">
        <v>544</v>
      </c>
      <c r="K342" s="104">
        <v>84</v>
      </c>
      <c r="L342" s="104">
        <v>33</v>
      </c>
      <c r="M342" s="102">
        <v>5580</v>
      </c>
      <c r="N342" s="95">
        <v>15700</v>
      </c>
      <c r="O342" s="95">
        <v>282</v>
      </c>
      <c r="P342" s="95">
        <v>18600</v>
      </c>
      <c r="Q342" s="102">
        <v>484</v>
      </c>
      <c r="R342" s="102">
        <v>2790</v>
      </c>
      <c r="S342" s="102">
        <v>83</v>
      </c>
      <c r="T342" s="102">
        <v>4380</v>
      </c>
      <c r="Z342" s="95">
        <v>21100</v>
      </c>
      <c r="AA342" s="95">
        <v>25500</v>
      </c>
      <c r="AB342" s="88">
        <f t="shared" si="7"/>
        <v>8032.5</v>
      </c>
      <c r="AD342">
        <v>5000</v>
      </c>
      <c r="AE342" s="102">
        <v>7940</v>
      </c>
      <c r="AF342" s="103" t="s">
        <v>489</v>
      </c>
      <c r="AG342" s="53" t="s">
        <v>273</v>
      </c>
      <c r="AH342" s="53">
        <v>610</v>
      </c>
    </row>
    <row r="343" spans="1:35" x14ac:dyDescent="0.2">
      <c r="A343" s="103" t="s">
        <v>487</v>
      </c>
      <c r="B343" s="53" t="s">
        <v>273</v>
      </c>
      <c r="C343" s="53">
        <v>610</v>
      </c>
      <c r="D343" s="53">
        <v>608</v>
      </c>
      <c r="E343" s="104">
        <v>77400</v>
      </c>
      <c r="F343" s="104">
        <v>725</v>
      </c>
      <c r="G343" s="95">
        <v>41.9</v>
      </c>
      <c r="H343" s="104">
        <v>351</v>
      </c>
      <c r="I343" s="102">
        <v>75.900000000000006</v>
      </c>
      <c r="J343" s="104">
        <v>544</v>
      </c>
      <c r="K343" s="104">
        <v>91</v>
      </c>
      <c r="L343" s="104">
        <v>34</v>
      </c>
      <c r="M343" s="102">
        <v>6310</v>
      </c>
      <c r="N343" s="95">
        <v>17400</v>
      </c>
      <c r="O343" s="95">
        <v>286</v>
      </c>
      <c r="P343" s="95">
        <v>20800</v>
      </c>
      <c r="Q343" s="102">
        <v>551</v>
      </c>
      <c r="R343" s="102">
        <v>3140</v>
      </c>
      <c r="S343" s="102">
        <v>84.4</v>
      </c>
      <c r="T343" s="102">
        <v>4930</v>
      </c>
      <c r="Z343" s="95">
        <v>1870</v>
      </c>
      <c r="AA343" s="95">
        <v>2200</v>
      </c>
      <c r="AB343" s="88">
        <f t="shared" si="7"/>
        <v>693</v>
      </c>
      <c r="AD343">
        <v>2270</v>
      </c>
      <c r="AE343" s="102">
        <v>560</v>
      </c>
      <c r="AF343" s="103" t="s">
        <v>490</v>
      </c>
      <c r="AG343" s="53" t="s">
        <v>273</v>
      </c>
      <c r="AH343" s="53">
        <v>610</v>
      </c>
    </row>
    <row r="344" spans="1:35" x14ac:dyDescent="0.2">
      <c r="A344" s="103" t="s">
        <v>488</v>
      </c>
      <c r="B344" s="53" t="s">
        <v>273</v>
      </c>
      <c r="C344" s="53">
        <v>610</v>
      </c>
      <c r="D344" s="53">
        <v>670</v>
      </c>
      <c r="E344" s="104">
        <v>85300</v>
      </c>
      <c r="F344" s="104">
        <v>739</v>
      </c>
      <c r="G344" s="95">
        <v>46</v>
      </c>
      <c r="H344" s="104">
        <v>354</v>
      </c>
      <c r="I344" s="102">
        <v>83.1</v>
      </c>
      <c r="J344" s="104">
        <v>544</v>
      </c>
      <c r="K344" s="104">
        <v>98</v>
      </c>
      <c r="L344" s="104">
        <v>36</v>
      </c>
      <c r="M344" s="102">
        <v>7090</v>
      </c>
      <c r="N344" s="95">
        <v>19200</v>
      </c>
      <c r="O344" s="95">
        <v>288</v>
      </c>
      <c r="P344" s="95">
        <v>23100</v>
      </c>
      <c r="Q344" s="102">
        <v>619</v>
      </c>
      <c r="R344" s="102">
        <v>3500</v>
      </c>
      <c r="S344" s="102">
        <v>85.2</v>
      </c>
      <c r="T344" s="102">
        <v>5510</v>
      </c>
      <c r="Z344" s="95">
        <v>2060</v>
      </c>
      <c r="AA344" s="95">
        <v>2360</v>
      </c>
      <c r="AB344">
        <v>649</v>
      </c>
      <c r="AC344">
        <v>951</v>
      </c>
      <c r="AD344">
        <v>2960</v>
      </c>
      <c r="AE344" s="102">
        <v>613</v>
      </c>
      <c r="AF344" s="103" t="s">
        <v>491</v>
      </c>
      <c r="AG344" s="53" t="s">
        <v>273</v>
      </c>
      <c r="AH344" s="53">
        <v>610</v>
      </c>
      <c r="AI344" t="s">
        <v>355</v>
      </c>
    </row>
    <row r="345" spans="1:35" x14ac:dyDescent="0.2">
      <c r="A345" s="103" t="s">
        <v>489</v>
      </c>
      <c r="B345" s="53" t="s">
        <v>273</v>
      </c>
      <c r="C345" s="53">
        <v>610</v>
      </c>
      <c r="D345" s="53">
        <v>732</v>
      </c>
      <c r="E345" s="104">
        <v>93400</v>
      </c>
      <c r="F345" s="104">
        <v>753</v>
      </c>
      <c r="G345" s="95">
        <v>50</v>
      </c>
      <c r="H345" s="104">
        <v>359</v>
      </c>
      <c r="I345" s="102">
        <v>89.9</v>
      </c>
      <c r="J345" s="104">
        <v>544</v>
      </c>
      <c r="K345" s="104">
        <v>105</v>
      </c>
      <c r="L345" s="104">
        <v>38</v>
      </c>
      <c r="M345" s="102">
        <v>7940</v>
      </c>
      <c r="N345" s="95">
        <v>21100</v>
      </c>
      <c r="O345" s="95">
        <v>292</v>
      </c>
      <c r="P345" s="95">
        <v>25500</v>
      </c>
      <c r="Q345" s="102">
        <v>699</v>
      </c>
      <c r="R345" s="102">
        <v>3900</v>
      </c>
      <c r="S345" s="102">
        <v>86.5</v>
      </c>
      <c r="T345" s="102">
        <v>6160</v>
      </c>
      <c r="Z345" s="95">
        <v>2230</v>
      </c>
      <c r="AA345" s="95">
        <v>2560</v>
      </c>
      <c r="AB345">
        <v>806</v>
      </c>
      <c r="AC345">
        <v>1110</v>
      </c>
      <c r="AD345">
        <v>2790</v>
      </c>
      <c r="AE345" s="102">
        <v>667</v>
      </c>
      <c r="AF345" s="103" t="s">
        <v>492</v>
      </c>
      <c r="AG345" s="53" t="s">
        <v>273</v>
      </c>
      <c r="AH345" s="53">
        <v>610</v>
      </c>
      <c r="AI345" t="s">
        <v>355</v>
      </c>
    </row>
    <row r="346" spans="1:35" x14ac:dyDescent="0.2">
      <c r="A346" s="103" t="s">
        <v>490</v>
      </c>
      <c r="B346" s="53" t="s">
        <v>273</v>
      </c>
      <c r="C346" s="53">
        <v>610</v>
      </c>
      <c r="D346" s="53">
        <v>82</v>
      </c>
      <c r="E346" s="104">
        <v>10400</v>
      </c>
      <c r="F346" s="104">
        <v>599</v>
      </c>
      <c r="G346" s="95">
        <v>10</v>
      </c>
      <c r="H346" s="104">
        <v>178</v>
      </c>
      <c r="I346" s="102">
        <v>12.8</v>
      </c>
      <c r="J346" s="104">
        <v>534</v>
      </c>
      <c r="K346" s="104">
        <v>32</v>
      </c>
      <c r="L346" s="104">
        <v>23</v>
      </c>
      <c r="M346" s="102">
        <v>560</v>
      </c>
      <c r="N346" s="95">
        <v>1870</v>
      </c>
      <c r="O346" s="95">
        <v>232</v>
      </c>
      <c r="P346" s="95">
        <v>2200</v>
      </c>
      <c r="Q346" s="102">
        <v>12.1</v>
      </c>
      <c r="R346" s="102">
        <v>136</v>
      </c>
      <c r="S346" s="102">
        <v>34.1</v>
      </c>
      <c r="T346" s="102">
        <v>218</v>
      </c>
      <c r="Z346" s="95">
        <v>2140</v>
      </c>
      <c r="AA346" s="95">
        <v>2510</v>
      </c>
      <c r="AB346" s="88">
        <f>+AA346*0.315</f>
        <v>790.65</v>
      </c>
      <c r="AD346">
        <v>2340</v>
      </c>
      <c r="AE346" s="102">
        <v>646</v>
      </c>
      <c r="AF346" s="103" t="s">
        <v>493</v>
      </c>
      <c r="AG346" s="53" t="s">
        <v>273</v>
      </c>
      <c r="AH346" s="53">
        <v>610</v>
      </c>
    </row>
    <row r="347" spans="1:35" x14ac:dyDescent="0.2">
      <c r="A347" s="103" t="s">
        <v>491</v>
      </c>
      <c r="B347" s="53" t="s">
        <v>273</v>
      </c>
      <c r="C347" s="53">
        <v>610</v>
      </c>
      <c r="D347" s="53">
        <v>84</v>
      </c>
      <c r="E347" s="104">
        <v>10700</v>
      </c>
      <c r="F347" s="104">
        <v>596</v>
      </c>
      <c r="G347" s="95">
        <v>9</v>
      </c>
      <c r="H347" s="104">
        <v>226</v>
      </c>
      <c r="I347" s="102">
        <v>11.7</v>
      </c>
      <c r="J347" s="104">
        <v>534</v>
      </c>
      <c r="K347" s="104">
        <v>31</v>
      </c>
      <c r="L347" s="104">
        <v>22</v>
      </c>
      <c r="M347" s="102">
        <v>613</v>
      </c>
      <c r="N347" s="95">
        <v>2060</v>
      </c>
      <c r="O347" s="95">
        <v>239</v>
      </c>
      <c r="P347" s="95">
        <v>2360</v>
      </c>
      <c r="Q347" s="102">
        <v>22.6</v>
      </c>
      <c r="R347" s="102">
        <v>200</v>
      </c>
      <c r="S347" s="102">
        <v>46</v>
      </c>
      <c r="T347" s="102">
        <v>313</v>
      </c>
      <c r="Z347" s="95">
        <v>3500</v>
      </c>
      <c r="AA347" s="95">
        <v>4010</v>
      </c>
      <c r="AB347" s="88">
        <f t="shared" ref="AB347:AB410" si="8">+AA347*0.315</f>
        <v>1263.1500000000001</v>
      </c>
      <c r="AD347">
        <v>3430</v>
      </c>
      <c r="AE347" s="102">
        <v>1190</v>
      </c>
      <c r="AF347" s="103" t="s">
        <v>494</v>
      </c>
      <c r="AG347" s="53" t="s">
        <v>273</v>
      </c>
      <c r="AH347" s="53">
        <v>690</v>
      </c>
    </row>
    <row r="348" spans="1:35" x14ac:dyDescent="0.2">
      <c r="A348" s="103" t="s">
        <v>492</v>
      </c>
      <c r="B348" s="53" t="s">
        <v>273</v>
      </c>
      <c r="C348" s="53">
        <v>610</v>
      </c>
      <c r="D348" s="53">
        <v>91</v>
      </c>
      <c r="E348" s="104">
        <v>11600</v>
      </c>
      <c r="F348" s="104">
        <v>598</v>
      </c>
      <c r="G348" s="95">
        <v>9.6999999999999993</v>
      </c>
      <c r="H348" s="104">
        <v>227</v>
      </c>
      <c r="I348" s="102">
        <v>12.7</v>
      </c>
      <c r="J348" s="104">
        <v>534</v>
      </c>
      <c r="K348" s="104">
        <v>32</v>
      </c>
      <c r="L348" s="104">
        <v>23</v>
      </c>
      <c r="M348" s="102">
        <v>667</v>
      </c>
      <c r="N348" s="95">
        <v>2230</v>
      </c>
      <c r="O348" s="95">
        <v>240</v>
      </c>
      <c r="P348" s="95">
        <v>2560</v>
      </c>
      <c r="Q348" s="102">
        <v>24.8</v>
      </c>
      <c r="R348" s="102">
        <v>219</v>
      </c>
      <c r="S348" s="102">
        <v>46.2</v>
      </c>
      <c r="T348" s="102">
        <v>343</v>
      </c>
      <c r="Z348" s="95">
        <v>3980</v>
      </c>
      <c r="AA348" s="95">
        <v>4550</v>
      </c>
      <c r="AB348" s="88">
        <f t="shared" si="8"/>
        <v>1433.25</v>
      </c>
      <c r="AD348">
        <v>3520</v>
      </c>
      <c r="AE348" s="102">
        <v>1360</v>
      </c>
      <c r="AF348" s="103" t="s">
        <v>495</v>
      </c>
      <c r="AG348" s="53" t="s">
        <v>273</v>
      </c>
      <c r="AH348" s="53">
        <v>690</v>
      </c>
    </row>
    <row r="349" spans="1:35" x14ac:dyDescent="0.2">
      <c r="A349" s="103" t="s">
        <v>493</v>
      </c>
      <c r="B349" s="53" t="s">
        <v>273</v>
      </c>
      <c r="C349" s="53">
        <v>610</v>
      </c>
      <c r="D349" s="53">
        <v>92</v>
      </c>
      <c r="E349" s="104">
        <v>11800</v>
      </c>
      <c r="F349" s="104">
        <v>603</v>
      </c>
      <c r="G349" s="95">
        <v>10.9</v>
      </c>
      <c r="H349" s="104">
        <v>179</v>
      </c>
      <c r="I349" s="102">
        <v>15</v>
      </c>
      <c r="J349" s="104">
        <v>534</v>
      </c>
      <c r="K349" s="104">
        <v>34</v>
      </c>
      <c r="L349" s="104">
        <v>23</v>
      </c>
      <c r="M349" s="102">
        <v>646</v>
      </c>
      <c r="N349" s="95">
        <v>2140</v>
      </c>
      <c r="O349" s="95">
        <v>234</v>
      </c>
      <c r="P349" s="95">
        <v>2510</v>
      </c>
      <c r="Q349" s="102">
        <v>14.4</v>
      </c>
      <c r="R349" s="102">
        <v>161</v>
      </c>
      <c r="S349" s="102">
        <v>34.9</v>
      </c>
      <c r="T349" s="102">
        <v>258</v>
      </c>
      <c r="Z349" s="95">
        <v>4380</v>
      </c>
      <c r="AA349" s="95">
        <v>5000</v>
      </c>
      <c r="AB349" s="88">
        <f t="shared" si="8"/>
        <v>1575</v>
      </c>
      <c r="AD349">
        <v>3570</v>
      </c>
      <c r="AE349" s="102">
        <v>1510</v>
      </c>
      <c r="AF349" s="103" t="s">
        <v>496</v>
      </c>
      <c r="AG349" s="53" t="s">
        <v>273</v>
      </c>
      <c r="AH349" s="53">
        <v>690</v>
      </c>
    </row>
    <row r="350" spans="1:35" x14ac:dyDescent="0.2">
      <c r="A350" s="103" t="s">
        <v>494</v>
      </c>
      <c r="B350" s="53" t="s">
        <v>273</v>
      </c>
      <c r="C350" s="53">
        <v>690</v>
      </c>
      <c r="D350" s="53">
        <v>125</v>
      </c>
      <c r="E350" s="104">
        <v>16000</v>
      </c>
      <c r="F350" s="104">
        <v>678</v>
      </c>
      <c r="G350" s="95">
        <v>11.7</v>
      </c>
      <c r="H350" s="104">
        <v>253</v>
      </c>
      <c r="I350" s="102">
        <v>16.3</v>
      </c>
      <c r="J350" s="104">
        <v>610</v>
      </c>
      <c r="K350" s="104">
        <v>34</v>
      </c>
      <c r="L350" s="104">
        <v>23</v>
      </c>
      <c r="M350" s="102">
        <v>1190</v>
      </c>
      <c r="N350" s="95">
        <v>3500</v>
      </c>
      <c r="O350" s="95">
        <v>273</v>
      </c>
      <c r="P350" s="95">
        <v>4010</v>
      </c>
      <c r="Q350" s="102">
        <v>44.1</v>
      </c>
      <c r="R350" s="102">
        <v>349</v>
      </c>
      <c r="S350" s="102">
        <v>52.5</v>
      </c>
      <c r="T350" s="102">
        <v>546</v>
      </c>
      <c r="Z350" s="95">
        <v>4910</v>
      </c>
      <c r="AA350" s="95">
        <v>5620</v>
      </c>
      <c r="AB350" s="88">
        <f t="shared" si="8"/>
        <v>1770.3</v>
      </c>
      <c r="AD350">
        <v>3650</v>
      </c>
      <c r="AE350" s="102">
        <v>1700</v>
      </c>
      <c r="AF350" s="103" t="s">
        <v>497</v>
      </c>
      <c r="AG350" s="53" t="s">
        <v>273</v>
      </c>
      <c r="AH350" s="53">
        <v>690</v>
      </c>
    </row>
    <row r="351" spans="1:35" x14ac:dyDescent="0.2">
      <c r="A351" s="103" t="s">
        <v>495</v>
      </c>
      <c r="B351" s="53" t="s">
        <v>273</v>
      </c>
      <c r="C351" s="53">
        <v>690</v>
      </c>
      <c r="D351" s="53">
        <v>140</v>
      </c>
      <c r="E351" s="104">
        <v>17800</v>
      </c>
      <c r="F351" s="104">
        <v>684</v>
      </c>
      <c r="G351" s="95">
        <v>12.4</v>
      </c>
      <c r="H351" s="104">
        <v>254</v>
      </c>
      <c r="I351" s="102">
        <v>18.899999999999999</v>
      </c>
      <c r="J351" s="104">
        <v>610</v>
      </c>
      <c r="K351" s="104">
        <v>37</v>
      </c>
      <c r="L351" s="104">
        <v>23</v>
      </c>
      <c r="M351" s="102">
        <v>1360</v>
      </c>
      <c r="N351" s="95">
        <v>3980</v>
      </c>
      <c r="O351" s="95">
        <v>276</v>
      </c>
      <c r="P351" s="95">
        <v>4550</v>
      </c>
      <c r="Q351" s="102">
        <v>51.7</v>
      </c>
      <c r="R351" s="102">
        <v>407</v>
      </c>
      <c r="S351" s="102">
        <v>53.9</v>
      </c>
      <c r="T351" s="102">
        <v>636</v>
      </c>
      <c r="Z351" s="95">
        <v>6740</v>
      </c>
      <c r="AA351" s="95">
        <v>7570</v>
      </c>
      <c r="AB351" s="88">
        <f t="shared" si="8"/>
        <v>2384.5500000000002</v>
      </c>
      <c r="AD351">
        <v>5300</v>
      </c>
      <c r="AE351" s="102">
        <v>2340</v>
      </c>
      <c r="AF351" s="103" t="s">
        <v>498</v>
      </c>
      <c r="AG351" s="53" t="s">
        <v>273</v>
      </c>
      <c r="AH351" s="53">
        <v>690</v>
      </c>
    </row>
    <row r="352" spans="1:35" x14ac:dyDescent="0.2">
      <c r="A352" s="103" t="s">
        <v>496</v>
      </c>
      <c r="B352" s="53" t="s">
        <v>273</v>
      </c>
      <c r="C352" s="53">
        <v>690</v>
      </c>
      <c r="D352" s="53">
        <v>152</v>
      </c>
      <c r="E352" s="104">
        <v>19400</v>
      </c>
      <c r="F352" s="104">
        <v>688</v>
      </c>
      <c r="G352" s="95">
        <v>13.1</v>
      </c>
      <c r="H352" s="104">
        <v>254</v>
      </c>
      <c r="I352" s="102">
        <v>21.1</v>
      </c>
      <c r="J352" s="104">
        <v>610</v>
      </c>
      <c r="K352" s="104">
        <v>39</v>
      </c>
      <c r="L352" s="104">
        <v>23</v>
      </c>
      <c r="M352" s="102">
        <v>1510</v>
      </c>
      <c r="N352" s="95">
        <v>4380</v>
      </c>
      <c r="O352" s="95">
        <v>279</v>
      </c>
      <c r="P352" s="95">
        <v>5000</v>
      </c>
      <c r="Q352" s="102">
        <v>57.8</v>
      </c>
      <c r="R352" s="102">
        <v>455</v>
      </c>
      <c r="S352" s="102">
        <v>54.6</v>
      </c>
      <c r="T352" s="102">
        <v>710</v>
      </c>
      <c r="Z352" s="95">
        <v>7450</v>
      </c>
      <c r="AA352" s="95">
        <v>8390</v>
      </c>
      <c r="AB352" s="88">
        <f t="shared" si="8"/>
        <v>2642.85</v>
      </c>
      <c r="AD352">
        <v>5370</v>
      </c>
      <c r="AE352" s="102">
        <v>2610</v>
      </c>
      <c r="AF352" s="103" t="s">
        <v>499</v>
      </c>
      <c r="AG352" s="53" t="s">
        <v>273</v>
      </c>
      <c r="AH352" s="53">
        <v>690</v>
      </c>
    </row>
    <row r="353" spans="1:34" x14ac:dyDescent="0.2">
      <c r="A353" s="103" t="s">
        <v>497</v>
      </c>
      <c r="B353" s="53" t="s">
        <v>273</v>
      </c>
      <c r="C353" s="53">
        <v>690</v>
      </c>
      <c r="D353" s="53">
        <v>170</v>
      </c>
      <c r="E353" s="104">
        <v>21600</v>
      </c>
      <c r="F353" s="104">
        <v>693</v>
      </c>
      <c r="G353" s="95">
        <v>14.5</v>
      </c>
      <c r="H353" s="104">
        <v>256</v>
      </c>
      <c r="I353" s="102">
        <v>23.6</v>
      </c>
      <c r="J353" s="104">
        <v>609</v>
      </c>
      <c r="K353" s="104">
        <v>42</v>
      </c>
      <c r="L353" s="104">
        <v>24</v>
      </c>
      <c r="M353" s="102">
        <v>1700</v>
      </c>
      <c r="N353" s="95">
        <v>4910</v>
      </c>
      <c r="O353" s="95">
        <v>281</v>
      </c>
      <c r="P353" s="95">
        <v>5620</v>
      </c>
      <c r="Q353" s="102">
        <v>66.2</v>
      </c>
      <c r="R353" s="102">
        <v>517</v>
      </c>
      <c r="S353" s="102">
        <v>55.4</v>
      </c>
      <c r="T353" s="102">
        <v>809</v>
      </c>
      <c r="Z353" s="95">
        <v>8220</v>
      </c>
      <c r="AA353" s="95">
        <v>9290</v>
      </c>
      <c r="AB353" s="88">
        <f t="shared" si="8"/>
        <v>2926.35</v>
      </c>
      <c r="AD353">
        <v>5480</v>
      </c>
      <c r="AE353" s="102">
        <v>2900</v>
      </c>
      <c r="AF353" s="103" t="s">
        <v>500</v>
      </c>
      <c r="AG353" s="53" t="s">
        <v>273</v>
      </c>
      <c r="AH353" s="53">
        <v>690</v>
      </c>
    </row>
    <row r="354" spans="1:34" x14ac:dyDescent="0.2">
      <c r="A354" s="103" t="s">
        <v>498</v>
      </c>
      <c r="B354" s="53" t="s">
        <v>273</v>
      </c>
      <c r="C354" s="53">
        <v>690</v>
      </c>
      <c r="D354" s="53">
        <v>217</v>
      </c>
      <c r="E354" s="104">
        <v>27700</v>
      </c>
      <c r="F354" s="104">
        <v>695</v>
      </c>
      <c r="G354" s="95">
        <v>15.4</v>
      </c>
      <c r="H354" s="104">
        <v>355</v>
      </c>
      <c r="I354" s="102">
        <v>24.8</v>
      </c>
      <c r="J354" s="104">
        <v>609</v>
      </c>
      <c r="K354" s="104">
        <v>43</v>
      </c>
      <c r="L354" s="104">
        <v>24</v>
      </c>
      <c r="M354" s="102">
        <v>2340</v>
      </c>
      <c r="N354" s="95">
        <v>6740</v>
      </c>
      <c r="O354" s="95">
        <v>291</v>
      </c>
      <c r="P354" s="95">
        <v>7570</v>
      </c>
      <c r="Q354" s="102">
        <v>185</v>
      </c>
      <c r="R354" s="102">
        <v>1040</v>
      </c>
      <c r="S354" s="102">
        <v>81.7</v>
      </c>
      <c r="T354" s="102">
        <v>1600</v>
      </c>
      <c r="Z354" s="95">
        <v>9100</v>
      </c>
      <c r="AA354" s="95">
        <v>10300</v>
      </c>
      <c r="AB354" s="88">
        <f t="shared" si="8"/>
        <v>3244.5</v>
      </c>
      <c r="AD354">
        <v>5500</v>
      </c>
      <c r="AE354" s="102">
        <v>3250</v>
      </c>
      <c r="AF354" s="103" t="s">
        <v>501</v>
      </c>
      <c r="AG354" s="53" t="s">
        <v>273</v>
      </c>
      <c r="AH354" s="53">
        <v>690</v>
      </c>
    </row>
    <row r="355" spans="1:34" x14ac:dyDescent="0.2">
      <c r="A355" s="103" t="s">
        <v>499</v>
      </c>
      <c r="B355" s="53" t="s">
        <v>273</v>
      </c>
      <c r="C355" s="53">
        <v>690</v>
      </c>
      <c r="D355" s="53">
        <v>240</v>
      </c>
      <c r="E355" s="104">
        <v>30600</v>
      </c>
      <c r="F355" s="104">
        <v>701</v>
      </c>
      <c r="G355" s="95">
        <v>16.8</v>
      </c>
      <c r="H355" s="104">
        <v>356</v>
      </c>
      <c r="I355" s="102">
        <v>27.4</v>
      </c>
      <c r="J355" s="104">
        <v>611</v>
      </c>
      <c r="K355" s="104">
        <v>45</v>
      </c>
      <c r="L355" s="104">
        <v>25</v>
      </c>
      <c r="M355" s="102">
        <v>2610</v>
      </c>
      <c r="N355" s="95">
        <v>7450</v>
      </c>
      <c r="O355" s="95">
        <v>292</v>
      </c>
      <c r="P355" s="95">
        <v>8390</v>
      </c>
      <c r="Q355" s="102">
        <v>206</v>
      </c>
      <c r="R355" s="102">
        <v>1160</v>
      </c>
      <c r="S355" s="102">
        <v>82</v>
      </c>
      <c r="T355" s="102">
        <v>1780</v>
      </c>
      <c r="Z355" s="95">
        <v>10200</v>
      </c>
      <c r="AA355" s="95">
        <v>11600</v>
      </c>
      <c r="AB355" s="88">
        <f t="shared" si="8"/>
        <v>3654</v>
      </c>
      <c r="AD355">
        <v>5500</v>
      </c>
      <c r="AE355" s="102">
        <v>3700</v>
      </c>
      <c r="AF355" s="103" t="s">
        <v>502</v>
      </c>
      <c r="AG355" s="53" t="s">
        <v>273</v>
      </c>
      <c r="AH355" s="53">
        <v>690</v>
      </c>
    </row>
    <row r="356" spans="1:34" x14ac:dyDescent="0.2">
      <c r="A356" s="103" t="s">
        <v>500</v>
      </c>
      <c r="B356" s="53" t="s">
        <v>273</v>
      </c>
      <c r="C356" s="53">
        <v>690</v>
      </c>
      <c r="D356" s="53">
        <v>265</v>
      </c>
      <c r="E356" s="104">
        <v>33700</v>
      </c>
      <c r="F356" s="104">
        <v>706</v>
      </c>
      <c r="G356" s="95">
        <v>18.399999999999999</v>
      </c>
      <c r="H356" s="104">
        <v>358</v>
      </c>
      <c r="I356" s="102">
        <v>30.2</v>
      </c>
      <c r="J356" s="104">
        <v>610</v>
      </c>
      <c r="K356" s="104">
        <v>48</v>
      </c>
      <c r="L356" s="104">
        <v>26</v>
      </c>
      <c r="M356" s="102">
        <v>2900</v>
      </c>
      <c r="N356" s="95">
        <v>8220</v>
      </c>
      <c r="O356" s="95">
        <v>293</v>
      </c>
      <c r="P356" s="95">
        <v>9290</v>
      </c>
      <c r="Q356" s="102">
        <v>231</v>
      </c>
      <c r="R356" s="102">
        <v>1290</v>
      </c>
      <c r="S356" s="102">
        <v>82.8</v>
      </c>
      <c r="T356" s="102">
        <v>1990</v>
      </c>
      <c r="Z356" s="95">
        <v>11000</v>
      </c>
      <c r="AA356" s="95">
        <v>12600</v>
      </c>
      <c r="AB356" s="88">
        <f t="shared" si="8"/>
        <v>3969</v>
      </c>
      <c r="AD356">
        <v>5500</v>
      </c>
      <c r="AE356" s="102">
        <v>4020</v>
      </c>
      <c r="AF356" s="103" t="s">
        <v>503</v>
      </c>
      <c r="AG356" s="53" t="s">
        <v>273</v>
      </c>
      <c r="AH356" s="53">
        <v>690</v>
      </c>
    </row>
    <row r="357" spans="1:34" x14ac:dyDescent="0.2">
      <c r="A357" s="103" t="s">
        <v>501</v>
      </c>
      <c r="B357" s="53" t="s">
        <v>273</v>
      </c>
      <c r="C357" s="53">
        <v>690</v>
      </c>
      <c r="D357" s="53">
        <v>289</v>
      </c>
      <c r="E357" s="104">
        <v>36700</v>
      </c>
      <c r="F357" s="104">
        <v>714</v>
      </c>
      <c r="G357" s="95">
        <v>19</v>
      </c>
      <c r="H357" s="104">
        <v>356</v>
      </c>
      <c r="I357" s="102">
        <v>34</v>
      </c>
      <c r="J357" s="104">
        <v>613</v>
      </c>
      <c r="K357" s="104">
        <v>51</v>
      </c>
      <c r="L357" s="104">
        <v>25</v>
      </c>
      <c r="M357" s="102">
        <v>3250</v>
      </c>
      <c r="N357" s="95">
        <v>9100</v>
      </c>
      <c r="O357" s="95">
        <v>298</v>
      </c>
      <c r="P357" s="95">
        <v>10300</v>
      </c>
      <c r="Q357" s="102">
        <v>256</v>
      </c>
      <c r="R357" s="102">
        <v>1440</v>
      </c>
      <c r="S357" s="102">
        <v>83.5</v>
      </c>
      <c r="T357" s="102">
        <v>2220</v>
      </c>
      <c r="Z357" s="95">
        <v>12200</v>
      </c>
      <c r="AA357" s="95">
        <v>13900</v>
      </c>
      <c r="AB357" s="88">
        <f t="shared" si="8"/>
        <v>4378.5</v>
      </c>
      <c r="AD357">
        <v>5500</v>
      </c>
      <c r="AE357" s="102">
        <v>4470</v>
      </c>
      <c r="AF357" s="103" t="s">
        <v>504</v>
      </c>
      <c r="AG357" s="53" t="s">
        <v>273</v>
      </c>
      <c r="AH357" s="53">
        <v>690</v>
      </c>
    </row>
    <row r="358" spans="1:34" x14ac:dyDescent="0.2">
      <c r="A358" s="103" t="s">
        <v>502</v>
      </c>
      <c r="B358" s="53" t="s">
        <v>273</v>
      </c>
      <c r="C358" s="53">
        <v>690</v>
      </c>
      <c r="D358" s="53">
        <v>323</v>
      </c>
      <c r="E358" s="104">
        <v>41200</v>
      </c>
      <c r="F358" s="104">
        <v>722</v>
      </c>
      <c r="G358" s="95">
        <v>21.1</v>
      </c>
      <c r="H358" s="104">
        <v>359</v>
      </c>
      <c r="I358" s="102">
        <v>38.1</v>
      </c>
      <c r="J358" s="104">
        <v>613</v>
      </c>
      <c r="K358" s="104">
        <v>55</v>
      </c>
      <c r="L358" s="104">
        <v>26</v>
      </c>
      <c r="M358" s="102">
        <v>3700</v>
      </c>
      <c r="N358" s="95">
        <v>10200</v>
      </c>
      <c r="O358" s="95">
        <v>300</v>
      </c>
      <c r="P358" s="95">
        <v>11600</v>
      </c>
      <c r="Q358" s="102">
        <v>294</v>
      </c>
      <c r="R358" s="102">
        <v>1640</v>
      </c>
      <c r="S358" s="102">
        <v>84.5</v>
      </c>
      <c r="T358" s="102">
        <v>2530</v>
      </c>
      <c r="Z358" s="95">
        <v>13300</v>
      </c>
      <c r="AA358" s="95">
        <v>15300</v>
      </c>
      <c r="AB358" s="88">
        <f t="shared" si="8"/>
        <v>4819.5</v>
      </c>
      <c r="AD358">
        <v>5500</v>
      </c>
      <c r="AE358" s="102">
        <v>4940</v>
      </c>
      <c r="AF358" s="103" t="s">
        <v>505</v>
      </c>
      <c r="AG358" s="53" t="s">
        <v>273</v>
      </c>
      <c r="AH358" s="53">
        <v>690</v>
      </c>
    </row>
    <row r="359" spans="1:34" x14ac:dyDescent="0.2">
      <c r="A359" s="103" t="s">
        <v>503</v>
      </c>
      <c r="B359" s="53" t="s">
        <v>273</v>
      </c>
      <c r="C359" s="53">
        <v>690</v>
      </c>
      <c r="D359" s="53">
        <v>350</v>
      </c>
      <c r="E359" s="104">
        <v>44600</v>
      </c>
      <c r="F359" s="104">
        <v>728</v>
      </c>
      <c r="G359" s="95">
        <v>23.1</v>
      </c>
      <c r="H359" s="104">
        <v>360</v>
      </c>
      <c r="I359" s="102">
        <v>40.9</v>
      </c>
      <c r="J359" s="104">
        <v>613</v>
      </c>
      <c r="K359" s="104">
        <v>58</v>
      </c>
      <c r="L359" s="104">
        <v>27</v>
      </c>
      <c r="M359" s="102">
        <v>4020</v>
      </c>
      <c r="N359" s="95">
        <v>11000</v>
      </c>
      <c r="O359" s="95">
        <v>300</v>
      </c>
      <c r="P359" s="95">
        <v>12600</v>
      </c>
      <c r="Q359" s="102">
        <v>319</v>
      </c>
      <c r="R359" s="102">
        <v>1770</v>
      </c>
      <c r="S359" s="102">
        <v>84.6</v>
      </c>
      <c r="T359" s="102">
        <v>2740</v>
      </c>
      <c r="Z359" s="95">
        <v>14500</v>
      </c>
      <c r="AA359" s="95">
        <v>16800</v>
      </c>
      <c r="AB359" s="88">
        <f t="shared" si="8"/>
        <v>5292</v>
      </c>
      <c r="AD359">
        <v>5500</v>
      </c>
      <c r="AE359" s="102">
        <v>5450</v>
      </c>
      <c r="AF359" s="103" t="s">
        <v>506</v>
      </c>
      <c r="AG359" s="53" t="s">
        <v>273</v>
      </c>
      <c r="AH359" s="53">
        <v>690</v>
      </c>
    </row>
    <row r="360" spans="1:34" x14ac:dyDescent="0.2">
      <c r="A360" s="103" t="s">
        <v>504</v>
      </c>
      <c r="B360" s="53" t="s">
        <v>273</v>
      </c>
      <c r="C360" s="53">
        <v>690</v>
      </c>
      <c r="D360" s="53">
        <v>384</v>
      </c>
      <c r="E360" s="104">
        <v>48900</v>
      </c>
      <c r="F360" s="104">
        <v>736</v>
      </c>
      <c r="G360" s="95">
        <v>24.9</v>
      </c>
      <c r="H360" s="104">
        <v>362</v>
      </c>
      <c r="I360" s="102">
        <v>45</v>
      </c>
      <c r="J360" s="104">
        <v>613</v>
      </c>
      <c r="K360" s="104">
        <v>62</v>
      </c>
      <c r="L360" s="104">
        <v>28</v>
      </c>
      <c r="M360" s="102">
        <v>4470</v>
      </c>
      <c r="N360" s="95">
        <v>12200</v>
      </c>
      <c r="O360" s="95">
        <v>302</v>
      </c>
      <c r="P360" s="95">
        <v>13900</v>
      </c>
      <c r="Q360" s="102">
        <v>357</v>
      </c>
      <c r="R360" s="102">
        <v>1970</v>
      </c>
      <c r="S360" s="102">
        <v>85.4</v>
      </c>
      <c r="T360" s="102">
        <v>3050</v>
      </c>
      <c r="Z360" s="95">
        <v>15900</v>
      </c>
      <c r="AA360" s="95">
        <v>18400</v>
      </c>
      <c r="AB360" s="88">
        <f t="shared" si="8"/>
        <v>5796</v>
      </c>
      <c r="AD360">
        <v>5500</v>
      </c>
      <c r="AE360" s="102">
        <v>6050</v>
      </c>
      <c r="AF360" s="103" t="s">
        <v>507</v>
      </c>
      <c r="AG360" s="53" t="s">
        <v>273</v>
      </c>
      <c r="AH360" s="53">
        <v>690</v>
      </c>
    </row>
    <row r="361" spans="1:34" x14ac:dyDescent="0.2">
      <c r="A361" s="103" t="s">
        <v>505</v>
      </c>
      <c r="B361" s="53" t="s">
        <v>273</v>
      </c>
      <c r="C361" s="53">
        <v>690</v>
      </c>
      <c r="D361" s="53">
        <v>419</v>
      </c>
      <c r="E361" s="104">
        <v>53200</v>
      </c>
      <c r="F361" s="104">
        <v>744</v>
      </c>
      <c r="G361" s="95">
        <v>26.9</v>
      </c>
      <c r="H361" s="104">
        <v>364</v>
      </c>
      <c r="I361" s="102">
        <v>49</v>
      </c>
      <c r="J361" s="104">
        <v>613</v>
      </c>
      <c r="K361" s="104">
        <v>66</v>
      </c>
      <c r="L361" s="104">
        <v>29</v>
      </c>
      <c r="M361" s="102">
        <v>4940</v>
      </c>
      <c r="N361" s="95">
        <v>13300</v>
      </c>
      <c r="O361" s="95">
        <v>305</v>
      </c>
      <c r="P361" s="95">
        <v>15300</v>
      </c>
      <c r="Q361" s="102">
        <v>395</v>
      </c>
      <c r="R361" s="102">
        <v>2170</v>
      </c>
      <c r="S361" s="102">
        <v>86.2</v>
      </c>
      <c r="T361" s="102">
        <v>3370</v>
      </c>
      <c r="Z361" s="95">
        <v>17400</v>
      </c>
      <c r="AA361" s="95">
        <v>20300</v>
      </c>
      <c r="AB361" s="88">
        <f t="shared" si="8"/>
        <v>6394.5</v>
      </c>
      <c r="AD361">
        <v>5500</v>
      </c>
      <c r="AE361" s="102">
        <v>6710</v>
      </c>
      <c r="AF361" s="103" t="s">
        <v>508</v>
      </c>
      <c r="AG361" s="53" t="s">
        <v>273</v>
      </c>
      <c r="AH361" s="53">
        <v>690</v>
      </c>
    </row>
    <row r="362" spans="1:34" x14ac:dyDescent="0.2">
      <c r="A362" s="103" t="s">
        <v>506</v>
      </c>
      <c r="B362" s="53" t="s">
        <v>273</v>
      </c>
      <c r="C362" s="53">
        <v>690</v>
      </c>
      <c r="D362" s="53">
        <v>457</v>
      </c>
      <c r="E362" s="104">
        <v>58200</v>
      </c>
      <c r="F362" s="104">
        <v>752</v>
      </c>
      <c r="G362" s="95">
        <v>29.5</v>
      </c>
      <c r="H362" s="104">
        <v>367</v>
      </c>
      <c r="I362" s="102">
        <v>53.1</v>
      </c>
      <c r="J362" s="104">
        <v>613</v>
      </c>
      <c r="K362" s="104">
        <v>70</v>
      </c>
      <c r="L362" s="104">
        <v>30</v>
      </c>
      <c r="M362" s="102">
        <v>5450</v>
      </c>
      <c r="N362" s="95">
        <v>14500</v>
      </c>
      <c r="O362" s="95">
        <v>306</v>
      </c>
      <c r="P362" s="95">
        <v>16800</v>
      </c>
      <c r="Q362" s="102">
        <v>439</v>
      </c>
      <c r="R362" s="102">
        <v>2390</v>
      </c>
      <c r="S362" s="102">
        <v>86.9</v>
      </c>
      <c r="T362" s="102">
        <v>3720</v>
      </c>
      <c r="Z362" s="95">
        <v>19300</v>
      </c>
      <c r="AA362" s="95">
        <v>22700</v>
      </c>
      <c r="AB362" s="88">
        <f t="shared" si="8"/>
        <v>7150.5</v>
      </c>
      <c r="AD362">
        <v>5500</v>
      </c>
      <c r="AE362" s="102">
        <v>7550</v>
      </c>
      <c r="AF362" s="103" t="s">
        <v>509</v>
      </c>
      <c r="AG362" s="53" t="s">
        <v>273</v>
      </c>
      <c r="AH362" s="53">
        <v>690</v>
      </c>
    </row>
    <row r="363" spans="1:34" x14ac:dyDescent="0.2">
      <c r="A363" s="103" t="s">
        <v>507</v>
      </c>
      <c r="B363" s="53" t="s">
        <v>273</v>
      </c>
      <c r="C363" s="53">
        <v>690</v>
      </c>
      <c r="D363" s="53">
        <v>500</v>
      </c>
      <c r="E363" s="104">
        <v>63600</v>
      </c>
      <c r="F363" s="104">
        <v>762</v>
      </c>
      <c r="G363" s="95">
        <v>32</v>
      </c>
      <c r="H363" s="104">
        <v>369</v>
      </c>
      <c r="I363" s="102">
        <v>57.9</v>
      </c>
      <c r="J363" s="104">
        <v>613</v>
      </c>
      <c r="K363" s="104">
        <v>75</v>
      </c>
      <c r="L363" s="104">
        <v>31</v>
      </c>
      <c r="M363" s="102">
        <v>6050</v>
      </c>
      <c r="N363" s="95">
        <v>15900</v>
      </c>
      <c r="O363" s="95">
        <v>308</v>
      </c>
      <c r="P363" s="95">
        <v>18400</v>
      </c>
      <c r="Q363" s="102">
        <v>487</v>
      </c>
      <c r="R363" s="102">
        <v>2640</v>
      </c>
      <c r="S363" s="102">
        <v>87.5</v>
      </c>
      <c r="T363" s="102">
        <v>4110</v>
      </c>
      <c r="Z363" s="95">
        <v>21300</v>
      </c>
      <c r="AA363" s="95">
        <v>25200</v>
      </c>
      <c r="AB363" s="88">
        <f t="shared" si="8"/>
        <v>7938</v>
      </c>
      <c r="AD363">
        <v>5500</v>
      </c>
      <c r="AE363" s="102">
        <v>8490</v>
      </c>
      <c r="AF363" s="103" t="s">
        <v>510</v>
      </c>
      <c r="AG363" s="53" t="s">
        <v>273</v>
      </c>
      <c r="AH363" s="53">
        <v>690</v>
      </c>
    </row>
    <row r="364" spans="1:34" x14ac:dyDescent="0.2">
      <c r="A364" s="103" t="s">
        <v>508</v>
      </c>
      <c r="B364" s="53" t="s">
        <v>273</v>
      </c>
      <c r="C364" s="53">
        <v>690</v>
      </c>
      <c r="D364" s="53">
        <v>548</v>
      </c>
      <c r="E364" s="104">
        <v>69700</v>
      </c>
      <c r="F364" s="104">
        <v>772</v>
      </c>
      <c r="G364" s="95">
        <v>35.1</v>
      </c>
      <c r="H364" s="104">
        <v>372</v>
      </c>
      <c r="I364" s="102">
        <v>63</v>
      </c>
      <c r="J364" s="104">
        <v>613</v>
      </c>
      <c r="K364" s="104">
        <v>80</v>
      </c>
      <c r="L364" s="104">
        <v>33</v>
      </c>
      <c r="M364" s="102">
        <v>6710</v>
      </c>
      <c r="N364" s="95">
        <v>17400</v>
      </c>
      <c r="O364" s="95">
        <v>310</v>
      </c>
      <c r="P364" s="95">
        <v>20300</v>
      </c>
      <c r="Q364" s="102">
        <v>543</v>
      </c>
      <c r="R364" s="102">
        <v>2920</v>
      </c>
      <c r="S364" s="102">
        <v>88.3</v>
      </c>
      <c r="T364" s="102">
        <v>4560</v>
      </c>
      <c r="Z364" s="95">
        <v>23500</v>
      </c>
      <c r="AA364" s="95">
        <v>28100</v>
      </c>
      <c r="AB364" s="88">
        <f t="shared" si="8"/>
        <v>8851.5</v>
      </c>
      <c r="AD364">
        <v>5500</v>
      </c>
      <c r="AE364" s="102">
        <v>9540</v>
      </c>
      <c r="AF364" s="103" t="s">
        <v>511</v>
      </c>
      <c r="AG364" s="53" t="s">
        <v>273</v>
      </c>
      <c r="AH364" s="53">
        <v>690</v>
      </c>
    </row>
    <row r="365" spans="1:34" x14ac:dyDescent="0.2">
      <c r="A365" s="103" t="s">
        <v>509</v>
      </c>
      <c r="B365" s="53" t="s">
        <v>273</v>
      </c>
      <c r="C365" s="53">
        <v>690</v>
      </c>
      <c r="D365" s="53">
        <v>605</v>
      </c>
      <c r="E365" s="104">
        <v>77100</v>
      </c>
      <c r="F365" s="104">
        <v>784</v>
      </c>
      <c r="G365" s="95">
        <v>38.6</v>
      </c>
      <c r="H365" s="104">
        <v>376</v>
      </c>
      <c r="I365" s="102">
        <v>69.099999999999994</v>
      </c>
      <c r="J365" s="104">
        <v>613</v>
      </c>
      <c r="K365" s="104">
        <v>86</v>
      </c>
      <c r="L365" s="104">
        <v>35</v>
      </c>
      <c r="M365" s="102">
        <v>7550</v>
      </c>
      <c r="N365" s="95">
        <v>19300</v>
      </c>
      <c r="O365" s="95">
        <v>313</v>
      </c>
      <c r="P365" s="95">
        <v>22700</v>
      </c>
      <c r="Q365" s="102">
        <v>615</v>
      </c>
      <c r="R365" s="102">
        <v>3270</v>
      </c>
      <c r="S365" s="102">
        <v>89.3</v>
      </c>
      <c r="T365" s="102">
        <v>5130</v>
      </c>
      <c r="Z365" s="95">
        <v>25700</v>
      </c>
      <c r="AA365" s="95">
        <v>30900</v>
      </c>
      <c r="AB365" s="88">
        <f t="shared" si="8"/>
        <v>9733.5</v>
      </c>
      <c r="AD365">
        <v>5500</v>
      </c>
      <c r="AE365" s="102">
        <v>10600</v>
      </c>
      <c r="AF365" s="103" t="s">
        <v>512</v>
      </c>
      <c r="AG365" s="53" t="s">
        <v>273</v>
      </c>
      <c r="AH365" s="53">
        <v>690</v>
      </c>
    </row>
    <row r="366" spans="1:34" x14ac:dyDescent="0.2">
      <c r="A366" s="103" t="s">
        <v>510</v>
      </c>
      <c r="B366" s="53" t="s">
        <v>273</v>
      </c>
      <c r="C366" s="53">
        <v>690</v>
      </c>
      <c r="D366" s="53">
        <v>667</v>
      </c>
      <c r="E366" s="104">
        <v>84800</v>
      </c>
      <c r="F366" s="104">
        <v>798</v>
      </c>
      <c r="G366" s="95">
        <v>41.9</v>
      </c>
      <c r="H366" s="104">
        <v>379</v>
      </c>
      <c r="I366" s="102">
        <v>75.900000000000006</v>
      </c>
      <c r="J366" s="104">
        <v>613</v>
      </c>
      <c r="K366" s="104">
        <v>93</v>
      </c>
      <c r="L366" s="104">
        <v>36</v>
      </c>
      <c r="M366" s="102">
        <v>8490</v>
      </c>
      <c r="N366" s="95">
        <v>21300</v>
      </c>
      <c r="O366" s="95">
        <v>316</v>
      </c>
      <c r="P366" s="95">
        <v>25200</v>
      </c>
      <c r="Q366" s="102">
        <v>693</v>
      </c>
      <c r="R366" s="102">
        <v>3660</v>
      </c>
      <c r="S366" s="102">
        <v>90.4</v>
      </c>
      <c r="T366" s="102">
        <v>5740</v>
      </c>
      <c r="Z366" s="95">
        <v>4010</v>
      </c>
      <c r="AA366" s="95">
        <v>4630</v>
      </c>
      <c r="AB366" s="88">
        <f t="shared" si="8"/>
        <v>1458.45</v>
      </c>
      <c r="AD366">
        <v>3500</v>
      </c>
      <c r="AE366" s="102">
        <v>1500</v>
      </c>
      <c r="AF366" s="103" t="s">
        <v>513</v>
      </c>
      <c r="AG366" s="53" t="s">
        <v>273</v>
      </c>
      <c r="AH366" s="53">
        <v>760</v>
      </c>
    </row>
    <row r="367" spans="1:34" x14ac:dyDescent="0.2">
      <c r="A367" s="103" t="s">
        <v>511</v>
      </c>
      <c r="B367" s="53" t="s">
        <v>273</v>
      </c>
      <c r="C367" s="53">
        <v>690</v>
      </c>
      <c r="D367" s="53">
        <v>735</v>
      </c>
      <c r="E367" s="104">
        <v>93600</v>
      </c>
      <c r="F367" s="104">
        <v>812</v>
      </c>
      <c r="G367" s="95">
        <v>46</v>
      </c>
      <c r="H367" s="104">
        <v>383</v>
      </c>
      <c r="I367" s="102">
        <v>83.1</v>
      </c>
      <c r="J367" s="104">
        <v>613</v>
      </c>
      <c r="K367" s="104">
        <v>100</v>
      </c>
      <c r="L367" s="104">
        <v>38</v>
      </c>
      <c r="M367" s="102">
        <v>9540</v>
      </c>
      <c r="N367" s="95">
        <v>23500</v>
      </c>
      <c r="O367" s="95">
        <v>319</v>
      </c>
      <c r="P367" s="95">
        <v>28100</v>
      </c>
      <c r="Q367" s="102">
        <v>783</v>
      </c>
      <c r="R367" s="102">
        <v>4090</v>
      </c>
      <c r="S367" s="102">
        <v>91.5</v>
      </c>
      <c r="T367" s="102">
        <v>6440</v>
      </c>
      <c r="Z367" s="95">
        <v>4410</v>
      </c>
      <c r="AA367" s="95">
        <v>5100</v>
      </c>
      <c r="AB367" s="88">
        <f t="shared" si="8"/>
        <v>1606.5</v>
      </c>
      <c r="AD367">
        <v>3510</v>
      </c>
      <c r="AE367" s="102">
        <v>1660</v>
      </c>
      <c r="AF367" s="103" t="s">
        <v>514</v>
      </c>
      <c r="AG367" s="53" t="s">
        <v>273</v>
      </c>
      <c r="AH367" s="53">
        <v>760</v>
      </c>
    </row>
    <row r="368" spans="1:34" x14ac:dyDescent="0.2">
      <c r="A368" s="103" t="s">
        <v>512</v>
      </c>
      <c r="B368" s="53" t="s">
        <v>273</v>
      </c>
      <c r="C368" s="53">
        <v>690</v>
      </c>
      <c r="D368" s="53">
        <v>802</v>
      </c>
      <c r="E368" s="104">
        <v>102000</v>
      </c>
      <c r="F368" s="104">
        <v>826</v>
      </c>
      <c r="G368" s="95">
        <v>50</v>
      </c>
      <c r="H368" s="104">
        <v>387</v>
      </c>
      <c r="I368" s="102">
        <v>89.9</v>
      </c>
      <c r="J368" s="104">
        <v>613</v>
      </c>
      <c r="K368" s="104">
        <v>107</v>
      </c>
      <c r="L368" s="104">
        <v>40</v>
      </c>
      <c r="M368" s="102">
        <v>10600</v>
      </c>
      <c r="N368" s="95">
        <v>25700</v>
      </c>
      <c r="O368" s="95">
        <v>322</v>
      </c>
      <c r="P368" s="95">
        <v>30900</v>
      </c>
      <c r="Q368" s="102">
        <v>875</v>
      </c>
      <c r="R368" s="102">
        <v>4520</v>
      </c>
      <c r="S368" s="102">
        <v>92.6</v>
      </c>
      <c r="T368" s="102">
        <v>7140</v>
      </c>
      <c r="Z368" s="95">
        <v>4900</v>
      </c>
      <c r="AA368" s="95">
        <v>5660</v>
      </c>
      <c r="AB368" s="88">
        <f t="shared" si="8"/>
        <v>1782.9</v>
      </c>
      <c r="AD368">
        <v>3590</v>
      </c>
      <c r="AE368" s="102">
        <v>1860</v>
      </c>
      <c r="AF368" s="103" t="s">
        <v>515</v>
      </c>
      <c r="AG368" s="53" t="s">
        <v>273</v>
      </c>
      <c r="AH368" s="53">
        <v>760</v>
      </c>
    </row>
    <row r="369" spans="1:34" x14ac:dyDescent="0.2">
      <c r="A369" s="103" t="s">
        <v>513</v>
      </c>
      <c r="B369" s="53" t="s">
        <v>273</v>
      </c>
      <c r="C369" s="53">
        <v>760</v>
      </c>
      <c r="D369" s="53">
        <v>134</v>
      </c>
      <c r="E369" s="104">
        <v>17000</v>
      </c>
      <c r="F369" s="104">
        <v>750</v>
      </c>
      <c r="G369" s="95">
        <v>11.9</v>
      </c>
      <c r="H369" s="104">
        <v>264</v>
      </c>
      <c r="I369" s="102">
        <v>15.5</v>
      </c>
      <c r="J369" s="104">
        <v>682</v>
      </c>
      <c r="K369" s="104">
        <v>34</v>
      </c>
      <c r="L369" s="104">
        <v>23</v>
      </c>
      <c r="M369" s="102">
        <v>1500</v>
      </c>
      <c r="N369" s="95">
        <v>4010</v>
      </c>
      <c r="O369" s="95">
        <v>297</v>
      </c>
      <c r="P369" s="95">
        <v>4630</v>
      </c>
      <c r="Q369" s="102">
        <v>47.7</v>
      </c>
      <c r="R369" s="102">
        <v>361</v>
      </c>
      <c r="S369" s="102">
        <v>53</v>
      </c>
      <c r="T369" s="102">
        <v>568</v>
      </c>
      <c r="Z369" s="95">
        <v>5400</v>
      </c>
      <c r="AA369" s="95">
        <v>6210</v>
      </c>
      <c r="AB369" s="88">
        <f t="shared" si="8"/>
        <v>1956.15</v>
      </c>
      <c r="AD369">
        <v>3670</v>
      </c>
      <c r="AE369" s="102">
        <v>2060</v>
      </c>
      <c r="AF369" s="103" t="s">
        <v>516</v>
      </c>
      <c r="AG369" s="53" t="s">
        <v>273</v>
      </c>
      <c r="AH369" s="53">
        <v>760</v>
      </c>
    </row>
    <row r="370" spans="1:34" x14ac:dyDescent="0.2">
      <c r="A370" s="103" t="s">
        <v>514</v>
      </c>
      <c r="B370" s="53" t="s">
        <v>273</v>
      </c>
      <c r="C370" s="53">
        <v>760</v>
      </c>
      <c r="D370" s="53">
        <v>147</v>
      </c>
      <c r="E370" s="104">
        <v>18700</v>
      </c>
      <c r="F370" s="104">
        <v>753</v>
      </c>
      <c r="G370" s="95">
        <v>13.2</v>
      </c>
      <c r="H370" s="104">
        <v>265</v>
      </c>
      <c r="I370" s="102">
        <v>17</v>
      </c>
      <c r="J370" s="104">
        <v>680</v>
      </c>
      <c r="K370" s="104">
        <v>36</v>
      </c>
      <c r="L370" s="104">
        <v>24</v>
      </c>
      <c r="M370" s="102">
        <v>1660</v>
      </c>
      <c r="N370" s="95">
        <v>4410</v>
      </c>
      <c r="O370" s="95">
        <v>298</v>
      </c>
      <c r="P370" s="95">
        <v>5100</v>
      </c>
      <c r="Q370" s="102">
        <v>52.9</v>
      </c>
      <c r="R370" s="102">
        <v>399</v>
      </c>
      <c r="S370" s="102">
        <v>53.2</v>
      </c>
      <c r="T370" s="102">
        <v>631</v>
      </c>
      <c r="Z370" s="95">
        <v>5820</v>
      </c>
      <c r="AA370" s="95">
        <v>6690</v>
      </c>
      <c r="AB370" s="88">
        <f t="shared" si="8"/>
        <v>2107.35</v>
      </c>
      <c r="AD370">
        <v>3720</v>
      </c>
      <c r="AE370" s="102">
        <v>2230</v>
      </c>
      <c r="AF370" s="103" t="s">
        <v>517</v>
      </c>
      <c r="AG370" s="53" t="s">
        <v>273</v>
      </c>
      <c r="AH370" s="53">
        <v>760</v>
      </c>
    </row>
    <row r="371" spans="1:34" x14ac:dyDescent="0.2">
      <c r="A371" s="103" t="s">
        <v>515</v>
      </c>
      <c r="B371" s="53" t="s">
        <v>273</v>
      </c>
      <c r="C371" s="53">
        <v>760</v>
      </c>
      <c r="D371" s="53">
        <v>161</v>
      </c>
      <c r="E371" s="104">
        <v>20400</v>
      </c>
      <c r="F371" s="104">
        <v>758</v>
      </c>
      <c r="G371" s="95">
        <v>13.8</v>
      </c>
      <c r="H371" s="104">
        <v>266</v>
      </c>
      <c r="I371" s="102">
        <v>19.3</v>
      </c>
      <c r="J371" s="104">
        <v>681</v>
      </c>
      <c r="K371" s="104">
        <v>38</v>
      </c>
      <c r="L371" s="104">
        <v>25</v>
      </c>
      <c r="M371" s="102">
        <v>1860</v>
      </c>
      <c r="N371" s="95">
        <v>4900</v>
      </c>
      <c r="O371" s="95">
        <v>302</v>
      </c>
      <c r="P371" s="95">
        <v>5660</v>
      </c>
      <c r="Q371" s="102">
        <v>60.7</v>
      </c>
      <c r="R371" s="102">
        <v>457</v>
      </c>
      <c r="S371" s="102">
        <v>54.5</v>
      </c>
      <c r="T371" s="102">
        <v>720</v>
      </c>
      <c r="Z371" s="95">
        <v>6240</v>
      </c>
      <c r="AA371" s="95">
        <v>7170</v>
      </c>
      <c r="AB371" s="88">
        <f t="shared" si="8"/>
        <v>2258.5500000000002</v>
      </c>
      <c r="AD371">
        <v>3770</v>
      </c>
      <c r="AE371" s="102">
        <v>2400</v>
      </c>
      <c r="AF371" s="103" t="s">
        <v>518</v>
      </c>
      <c r="AG371" s="53" t="s">
        <v>273</v>
      </c>
      <c r="AH371" s="53">
        <v>760</v>
      </c>
    </row>
    <row r="372" spans="1:34" x14ac:dyDescent="0.2">
      <c r="A372" s="103" t="s">
        <v>516</v>
      </c>
      <c r="B372" s="53" t="s">
        <v>273</v>
      </c>
      <c r="C372" s="53">
        <v>760</v>
      </c>
      <c r="D372" s="53">
        <v>173</v>
      </c>
      <c r="E372" s="104">
        <v>22100</v>
      </c>
      <c r="F372" s="104">
        <v>762</v>
      </c>
      <c r="G372" s="95">
        <v>14.4</v>
      </c>
      <c r="H372" s="104">
        <v>267</v>
      </c>
      <c r="I372" s="102">
        <v>21.6</v>
      </c>
      <c r="J372" s="104">
        <v>679</v>
      </c>
      <c r="K372" s="104">
        <v>41</v>
      </c>
      <c r="L372" s="104">
        <v>25</v>
      </c>
      <c r="M372" s="102">
        <v>2060</v>
      </c>
      <c r="N372" s="95">
        <v>5400</v>
      </c>
      <c r="O372" s="95">
        <v>305</v>
      </c>
      <c r="P372" s="95">
        <v>6210</v>
      </c>
      <c r="Q372" s="102">
        <v>68.7</v>
      </c>
      <c r="R372" s="102">
        <v>515</v>
      </c>
      <c r="S372" s="102">
        <v>55.8</v>
      </c>
      <c r="T372" s="102">
        <v>810</v>
      </c>
      <c r="Z372" s="95">
        <v>8840</v>
      </c>
      <c r="AA372" s="95">
        <v>9930</v>
      </c>
      <c r="AB372" s="88">
        <f t="shared" si="8"/>
        <v>3127.95</v>
      </c>
      <c r="AD372">
        <v>5650</v>
      </c>
      <c r="AE372" s="102">
        <v>3420</v>
      </c>
      <c r="AF372" s="103" t="s">
        <v>519</v>
      </c>
      <c r="AG372" s="53" t="s">
        <v>273</v>
      </c>
      <c r="AH372" s="53">
        <v>760</v>
      </c>
    </row>
    <row r="373" spans="1:34" x14ac:dyDescent="0.2">
      <c r="A373" s="103" t="s">
        <v>517</v>
      </c>
      <c r="B373" s="53" t="s">
        <v>273</v>
      </c>
      <c r="C373" s="53">
        <v>760</v>
      </c>
      <c r="D373" s="53">
        <v>185</v>
      </c>
      <c r="E373" s="104">
        <v>23500</v>
      </c>
      <c r="F373" s="104">
        <v>766</v>
      </c>
      <c r="G373" s="95">
        <v>14.9</v>
      </c>
      <c r="H373" s="104">
        <v>267</v>
      </c>
      <c r="I373" s="102">
        <v>23.6</v>
      </c>
      <c r="J373" s="104">
        <v>679</v>
      </c>
      <c r="K373" s="104">
        <v>43</v>
      </c>
      <c r="L373" s="104">
        <v>25</v>
      </c>
      <c r="M373" s="102">
        <v>2230</v>
      </c>
      <c r="N373" s="95">
        <v>5820</v>
      </c>
      <c r="O373" s="95">
        <v>308</v>
      </c>
      <c r="P373" s="95">
        <v>6690</v>
      </c>
      <c r="Q373" s="102">
        <v>75.099999999999994</v>
      </c>
      <c r="R373" s="102">
        <v>563</v>
      </c>
      <c r="S373" s="102">
        <v>56.5</v>
      </c>
      <c r="T373" s="102">
        <v>884</v>
      </c>
      <c r="Z373" s="95">
        <v>9790</v>
      </c>
      <c r="AA373" s="95">
        <v>11000</v>
      </c>
      <c r="AB373" s="88">
        <f t="shared" si="8"/>
        <v>3465</v>
      </c>
      <c r="AD373">
        <v>5750</v>
      </c>
      <c r="AE373" s="102">
        <v>3810</v>
      </c>
      <c r="AF373" s="103" t="s">
        <v>520</v>
      </c>
      <c r="AG373" s="53" t="s">
        <v>273</v>
      </c>
      <c r="AH373" s="53">
        <v>760</v>
      </c>
    </row>
    <row r="374" spans="1:34" x14ac:dyDescent="0.2">
      <c r="A374" s="103" t="s">
        <v>518</v>
      </c>
      <c r="B374" s="53" t="s">
        <v>273</v>
      </c>
      <c r="C374" s="53">
        <v>760</v>
      </c>
      <c r="D374" s="53">
        <v>196</v>
      </c>
      <c r="E374" s="104">
        <v>25100</v>
      </c>
      <c r="F374" s="104">
        <v>770</v>
      </c>
      <c r="G374" s="95">
        <v>15.6</v>
      </c>
      <c r="H374" s="104">
        <v>268</v>
      </c>
      <c r="I374" s="102">
        <v>25.4</v>
      </c>
      <c r="J374" s="104">
        <v>681</v>
      </c>
      <c r="K374" s="104">
        <v>44</v>
      </c>
      <c r="L374" s="104">
        <v>26</v>
      </c>
      <c r="M374" s="102">
        <v>2400</v>
      </c>
      <c r="N374" s="95">
        <v>6240</v>
      </c>
      <c r="O374" s="95">
        <v>309</v>
      </c>
      <c r="P374" s="95">
        <v>7170</v>
      </c>
      <c r="Q374" s="102">
        <v>81.7</v>
      </c>
      <c r="R374" s="102">
        <v>610</v>
      </c>
      <c r="S374" s="102">
        <v>57.1</v>
      </c>
      <c r="T374" s="102">
        <v>959</v>
      </c>
      <c r="Z374" s="95">
        <v>10900</v>
      </c>
      <c r="AA374" s="95">
        <v>12300</v>
      </c>
      <c r="AB374" s="88">
        <f t="shared" si="8"/>
        <v>3874.5</v>
      </c>
      <c r="AD374">
        <v>5860</v>
      </c>
      <c r="AE374" s="102">
        <v>4270</v>
      </c>
      <c r="AF374" s="103" t="s">
        <v>521</v>
      </c>
      <c r="AG374" s="53" t="s">
        <v>273</v>
      </c>
      <c r="AH374" s="53">
        <v>760</v>
      </c>
    </row>
    <row r="375" spans="1:34" x14ac:dyDescent="0.2">
      <c r="A375" s="103" t="s">
        <v>519</v>
      </c>
      <c r="B375" s="53" t="s">
        <v>273</v>
      </c>
      <c r="C375" s="53">
        <v>760</v>
      </c>
      <c r="D375" s="53">
        <v>257</v>
      </c>
      <c r="E375" s="104">
        <v>32800</v>
      </c>
      <c r="F375" s="104">
        <v>773</v>
      </c>
      <c r="G375" s="95">
        <v>16.600000000000001</v>
      </c>
      <c r="H375" s="104">
        <v>381</v>
      </c>
      <c r="I375" s="102">
        <v>27.1</v>
      </c>
      <c r="J375" s="104">
        <v>680</v>
      </c>
      <c r="K375" s="104">
        <v>46</v>
      </c>
      <c r="L375" s="104">
        <v>26</v>
      </c>
      <c r="M375" s="102">
        <v>3420</v>
      </c>
      <c r="N375" s="95">
        <v>8840</v>
      </c>
      <c r="O375" s="95">
        <v>323</v>
      </c>
      <c r="P375" s="95">
        <v>9930</v>
      </c>
      <c r="Q375" s="102">
        <v>250</v>
      </c>
      <c r="R375" s="102">
        <v>1310</v>
      </c>
      <c r="S375" s="102">
        <v>87.3</v>
      </c>
      <c r="T375" s="102">
        <v>2020</v>
      </c>
      <c r="Z375" s="95">
        <v>12200</v>
      </c>
      <c r="AA375" s="95">
        <v>13800</v>
      </c>
      <c r="AB375" s="88">
        <f t="shared" si="8"/>
        <v>4347</v>
      </c>
      <c r="AD375">
        <v>6000</v>
      </c>
      <c r="AE375" s="102">
        <v>4860</v>
      </c>
      <c r="AF375" s="103" t="s">
        <v>522</v>
      </c>
      <c r="AG375" s="53" t="s">
        <v>273</v>
      </c>
      <c r="AH375" s="53">
        <v>760</v>
      </c>
    </row>
    <row r="376" spans="1:34" x14ac:dyDescent="0.2">
      <c r="A376" s="103" t="s">
        <v>520</v>
      </c>
      <c r="B376" s="53" t="s">
        <v>273</v>
      </c>
      <c r="C376" s="53">
        <v>760</v>
      </c>
      <c r="D376" s="53">
        <v>284</v>
      </c>
      <c r="E376" s="104">
        <v>36200</v>
      </c>
      <c r="F376" s="104">
        <v>779</v>
      </c>
      <c r="G376" s="95">
        <v>18</v>
      </c>
      <c r="H376" s="104">
        <v>382</v>
      </c>
      <c r="I376" s="102">
        <v>30.1</v>
      </c>
      <c r="J376" s="104">
        <v>680</v>
      </c>
      <c r="K376" s="104">
        <v>49</v>
      </c>
      <c r="L376" s="104">
        <v>27</v>
      </c>
      <c r="M376" s="102">
        <v>3810</v>
      </c>
      <c r="N376" s="95">
        <v>9790</v>
      </c>
      <c r="O376" s="95">
        <v>324</v>
      </c>
      <c r="P376" s="95">
        <v>11000</v>
      </c>
      <c r="Q376" s="102">
        <v>280</v>
      </c>
      <c r="R376" s="102">
        <v>1470</v>
      </c>
      <c r="S376" s="102">
        <v>87.9</v>
      </c>
      <c r="T376" s="102">
        <v>2260</v>
      </c>
      <c r="Z376" s="95">
        <v>13500</v>
      </c>
      <c r="AA376" s="95">
        <v>15400</v>
      </c>
      <c r="AB376" s="88">
        <f t="shared" si="8"/>
        <v>4851</v>
      </c>
      <c r="AD376">
        <v>6000</v>
      </c>
      <c r="AE376" s="102">
        <v>5440</v>
      </c>
      <c r="AF376" s="103" t="s">
        <v>523</v>
      </c>
      <c r="AG376" s="53" t="s">
        <v>273</v>
      </c>
      <c r="AH376" s="53">
        <v>760</v>
      </c>
    </row>
    <row r="377" spans="1:34" x14ac:dyDescent="0.2">
      <c r="A377" s="103" t="s">
        <v>521</v>
      </c>
      <c r="B377" s="53" t="s">
        <v>273</v>
      </c>
      <c r="C377" s="53">
        <v>760</v>
      </c>
      <c r="D377" s="53">
        <v>314</v>
      </c>
      <c r="E377" s="104">
        <v>40100</v>
      </c>
      <c r="F377" s="104">
        <v>786</v>
      </c>
      <c r="G377" s="95">
        <v>19.7</v>
      </c>
      <c r="H377" s="104">
        <v>384</v>
      </c>
      <c r="I377" s="102">
        <v>33.4</v>
      </c>
      <c r="J377" s="104">
        <v>681</v>
      </c>
      <c r="K377" s="104">
        <v>52</v>
      </c>
      <c r="L377" s="104">
        <v>28</v>
      </c>
      <c r="M377" s="102">
        <v>4270</v>
      </c>
      <c r="N377" s="95">
        <v>10900</v>
      </c>
      <c r="O377" s="95">
        <v>326</v>
      </c>
      <c r="P377" s="95">
        <v>12300</v>
      </c>
      <c r="Q377" s="102">
        <v>316</v>
      </c>
      <c r="R377" s="102">
        <v>1640</v>
      </c>
      <c r="S377" s="102">
        <v>88.8</v>
      </c>
      <c r="T377" s="102">
        <v>2540</v>
      </c>
      <c r="Z377" s="95">
        <v>15200</v>
      </c>
      <c r="AA377" s="95">
        <v>17400</v>
      </c>
      <c r="AB377" s="88">
        <f t="shared" si="8"/>
        <v>5481</v>
      </c>
      <c r="AD377">
        <v>6000</v>
      </c>
      <c r="AE377" s="102">
        <v>6180</v>
      </c>
      <c r="AF377" s="103" t="s">
        <v>524</v>
      </c>
      <c r="AG377" s="53" t="s">
        <v>273</v>
      </c>
      <c r="AH377" s="53">
        <v>760</v>
      </c>
    </row>
    <row r="378" spans="1:34" x14ac:dyDescent="0.2">
      <c r="A378" s="103" t="s">
        <v>522</v>
      </c>
      <c r="B378" s="53" t="s">
        <v>273</v>
      </c>
      <c r="C378" s="53">
        <v>760</v>
      </c>
      <c r="D378" s="53">
        <v>350</v>
      </c>
      <c r="E378" s="104">
        <v>44500</v>
      </c>
      <c r="F378" s="104">
        <v>795</v>
      </c>
      <c r="G378" s="95">
        <v>21.1</v>
      </c>
      <c r="H378" s="104">
        <v>382</v>
      </c>
      <c r="I378" s="102">
        <v>38.1</v>
      </c>
      <c r="J378" s="104">
        <v>682</v>
      </c>
      <c r="K378" s="104">
        <v>57</v>
      </c>
      <c r="L378" s="104">
        <v>28</v>
      </c>
      <c r="M378" s="102">
        <v>4860</v>
      </c>
      <c r="N378" s="95">
        <v>12200</v>
      </c>
      <c r="O378" s="95">
        <v>330</v>
      </c>
      <c r="P378" s="95">
        <v>13800</v>
      </c>
      <c r="Q378" s="102">
        <v>355</v>
      </c>
      <c r="R378" s="102">
        <v>1860</v>
      </c>
      <c r="S378" s="102">
        <v>89.3</v>
      </c>
      <c r="T378" s="102">
        <v>2860</v>
      </c>
      <c r="Z378" s="95">
        <v>17000</v>
      </c>
      <c r="AA378" s="95">
        <v>19500</v>
      </c>
      <c r="AB378" s="88">
        <f t="shared" si="8"/>
        <v>6142.5</v>
      </c>
      <c r="AD378">
        <v>6000</v>
      </c>
      <c r="AE378" s="102">
        <v>6980</v>
      </c>
      <c r="AF378" s="103" t="s">
        <v>525</v>
      </c>
      <c r="AG378" s="53" t="s">
        <v>273</v>
      </c>
      <c r="AH378" s="53">
        <v>760</v>
      </c>
    </row>
    <row r="379" spans="1:34" x14ac:dyDescent="0.2">
      <c r="A379" s="103" t="s">
        <v>523</v>
      </c>
      <c r="B379" s="53" t="s">
        <v>273</v>
      </c>
      <c r="C379" s="53">
        <v>760</v>
      </c>
      <c r="D379" s="53">
        <v>389</v>
      </c>
      <c r="E379" s="104">
        <v>49500</v>
      </c>
      <c r="F379" s="104">
        <v>803</v>
      </c>
      <c r="G379" s="95">
        <v>23.6</v>
      </c>
      <c r="H379" s="104">
        <v>385</v>
      </c>
      <c r="I379" s="102">
        <v>41.9</v>
      </c>
      <c r="J379" s="104">
        <v>682</v>
      </c>
      <c r="K379" s="104">
        <v>61</v>
      </c>
      <c r="L379" s="104">
        <v>29</v>
      </c>
      <c r="M379" s="102">
        <v>5440</v>
      </c>
      <c r="N379" s="95">
        <v>13500</v>
      </c>
      <c r="O379" s="95">
        <v>332</v>
      </c>
      <c r="P379" s="95">
        <v>15400</v>
      </c>
      <c r="Q379" s="102">
        <v>399</v>
      </c>
      <c r="R379" s="102">
        <v>2070</v>
      </c>
      <c r="S379" s="102">
        <v>89.8</v>
      </c>
      <c r="T379" s="102">
        <v>3210</v>
      </c>
      <c r="Z379" s="95">
        <v>18600</v>
      </c>
      <c r="AA379" s="95">
        <v>21500</v>
      </c>
      <c r="AB379" s="88">
        <f t="shared" si="8"/>
        <v>6772.5</v>
      </c>
      <c r="AD379">
        <v>6000</v>
      </c>
      <c r="AE379" s="102">
        <v>7750</v>
      </c>
      <c r="AF379" s="103" t="s">
        <v>526</v>
      </c>
      <c r="AG379" s="53" t="s">
        <v>273</v>
      </c>
      <c r="AH379" s="53">
        <v>760</v>
      </c>
    </row>
    <row r="380" spans="1:34" x14ac:dyDescent="0.2">
      <c r="A380" s="103" t="s">
        <v>524</v>
      </c>
      <c r="B380" s="53" t="s">
        <v>273</v>
      </c>
      <c r="C380" s="53">
        <v>760</v>
      </c>
      <c r="D380" s="53">
        <v>434</v>
      </c>
      <c r="E380" s="104">
        <v>55200</v>
      </c>
      <c r="F380" s="104">
        <v>813</v>
      </c>
      <c r="G380" s="95">
        <v>25.9</v>
      </c>
      <c r="H380" s="104">
        <v>387</v>
      </c>
      <c r="I380" s="102">
        <v>47</v>
      </c>
      <c r="J380" s="104">
        <v>682</v>
      </c>
      <c r="K380" s="104">
        <v>66</v>
      </c>
      <c r="L380" s="104">
        <v>30</v>
      </c>
      <c r="M380" s="102">
        <v>6180</v>
      </c>
      <c r="N380" s="95">
        <v>15200</v>
      </c>
      <c r="O380" s="95">
        <v>335</v>
      </c>
      <c r="P380" s="95">
        <v>17400</v>
      </c>
      <c r="Q380" s="102">
        <v>455</v>
      </c>
      <c r="R380" s="102">
        <v>2350</v>
      </c>
      <c r="S380" s="102">
        <v>90.8</v>
      </c>
      <c r="T380" s="102">
        <v>3640</v>
      </c>
      <c r="Z380" s="95">
        <v>20400</v>
      </c>
      <c r="AA380" s="95">
        <v>23700</v>
      </c>
      <c r="AB380" s="88">
        <f t="shared" si="8"/>
        <v>7465.5</v>
      </c>
      <c r="AD380">
        <v>6000</v>
      </c>
      <c r="AE380" s="102">
        <v>8600</v>
      </c>
      <c r="AF380" s="103" t="s">
        <v>527</v>
      </c>
      <c r="AG380" s="53" t="s">
        <v>273</v>
      </c>
      <c r="AH380" s="53">
        <v>760</v>
      </c>
    </row>
    <row r="381" spans="1:34" x14ac:dyDescent="0.2">
      <c r="A381" s="103" t="s">
        <v>525</v>
      </c>
      <c r="B381" s="53" t="s">
        <v>273</v>
      </c>
      <c r="C381" s="53">
        <v>760</v>
      </c>
      <c r="D381" s="53">
        <v>484</v>
      </c>
      <c r="E381" s="104">
        <v>61700</v>
      </c>
      <c r="F381" s="104">
        <v>823</v>
      </c>
      <c r="G381" s="95">
        <v>29</v>
      </c>
      <c r="H381" s="104">
        <v>390</v>
      </c>
      <c r="I381" s="102">
        <v>52.1</v>
      </c>
      <c r="J381" s="104">
        <v>682</v>
      </c>
      <c r="K381" s="104">
        <v>71</v>
      </c>
      <c r="L381" s="104">
        <v>32</v>
      </c>
      <c r="M381" s="102">
        <v>6980</v>
      </c>
      <c r="N381" s="95">
        <v>17000</v>
      </c>
      <c r="O381" s="95">
        <v>336</v>
      </c>
      <c r="P381" s="95">
        <v>19500</v>
      </c>
      <c r="Q381" s="102">
        <v>517</v>
      </c>
      <c r="R381" s="102">
        <v>2650</v>
      </c>
      <c r="S381" s="102">
        <v>91.5</v>
      </c>
      <c r="T381" s="102">
        <v>4120</v>
      </c>
      <c r="Z381" s="95">
        <v>22600</v>
      </c>
      <c r="AA381" s="95">
        <v>26400</v>
      </c>
      <c r="AB381" s="88">
        <f t="shared" si="8"/>
        <v>8316</v>
      </c>
      <c r="AD381">
        <v>6000</v>
      </c>
      <c r="AE381" s="102">
        <v>9640</v>
      </c>
      <c r="AF381" s="103" t="s">
        <v>528</v>
      </c>
      <c r="AG381" s="53" t="s">
        <v>273</v>
      </c>
      <c r="AH381" s="53">
        <v>760</v>
      </c>
    </row>
    <row r="382" spans="1:34" x14ac:dyDescent="0.2">
      <c r="A382" s="103" t="s">
        <v>526</v>
      </c>
      <c r="B382" s="53" t="s">
        <v>273</v>
      </c>
      <c r="C382" s="53">
        <v>760</v>
      </c>
      <c r="D382" s="53">
        <v>531</v>
      </c>
      <c r="E382" s="104">
        <v>67600</v>
      </c>
      <c r="F382" s="104">
        <v>833</v>
      </c>
      <c r="G382" s="95">
        <v>31.5</v>
      </c>
      <c r="H382" s="104">
        <v>393</v>
      </c>
      <c r="I382" s="102">
        <v>56.9</v>
      </c>
      <c r="J382" s="104">
        <v>682</v>
      </c>
      <c r="K382" s="104">
        <v>76</v>
      </c>
      <c r="L382" s="104">
        <v>33</v>
      </c>
      <c r="M382" s="102">
        <v>7750</v>
      </c>
      <c r="N382" s="95">
        <v>18600</v>
      </c>
      <c r="O382" s="95">
        <v>339</v>
      </c>
      <c r="P382" s="95">
        <v>21500</v>
      </c>
      <c r="Q382" s="102">
        <v>578</v>
      </c>
      <c r="R382" s="102">
        <v>2940</v>
      </c>
      <c r="S382" s="102">
        <v>92.5</v>
      </c>
      <c r="T382" s="102">
        <v>4580</v>
      </c>
      <c r="Z382" s="95">
        <v>25000</v>
      </c>
      <c r="AA382" s="95">
        <v>29400</v>
      </c>
      <c r="AB382" s="88">
        <f t="shared" si="8"/>
        <v>9261</v>
      </c>
      <c r="AD382">
        <v>6000</v>
      </c>
      <c r="AE382" s="102">
        <v>10900</v>
      </c>
      <c r="AF382" s="103" t="s">
        <v>529</v>
      </c>
      <c r="AG382" s="53" t="s">
        <v>273</v>
      </c>
      <c r="AH382" s="53">
        <v>760</v>
      </c>
    </row>
    <row r="383" spans="1:34" x14ac:dyDescent="0.2">
      <c r="A383" s="103" t="s">
        <v>527</v>
      </c>
      <c r="B383" s="53" t="s">
        <v>273</v>
      </c>
      <c r="C383" s="53">
        <v>760</v>
      </c>
      <c r="D383" s="53">
        <v>582</v>
      </c>
      <c r="E383" s="104">
        <v>74200</v>
      </c>
      <c r="F383" s="104">
        <v>843</v>
      </c>
      <c r="G383" s="95">
        <v>34.5</v>
      </c>
      <c r="H383" s="104">
        <v>396</v>
      </c>
      <c r="I383" s="102">
        <v>62</v>
      </c>
      <c r="J383" s="104">
        <v>682</v>
      </c>
      <c r="K383" s="104">
        <v>81</v>
      </c>
      <c r="L383" s="104">
        <v>34</v>
      </c>
      <c r="M383" s="102">
        <v>8600</v>
      </c>
      <c r="N383" s="95">
        <v>20400</v>
      </c>
      <c r="O383" s="95">
        <v>340</v>
      </c>
      <c r="P383" s="95">
        <v>23700</v>
      </c>
      <c r="Q383" s="102">
        <v>644</v>
      </c>
      <c r="R383" s="102">
        <v>3250</v>
      </c>
      <c r="S383" s="102">
        <v>93.2</v>
      </c>
      <c r="T383" s="102">
        <v>5080</v>
      </c>
      <c r="Z383" s="95">
        <v>27600</v>
      </c>
      <c r="AA383" s="95">
        <v>32700</v>
      </c>
      <c r="AB383" s="88">
        <f t="shared" si="8"/>
        <v>10300.5</v>
      </c>
      <c r="AD383">
        <v>6000</v>
      </c>
      <c r="AE383" s="102">
        <v>12200</v>
      </c>
      <c r="AF383" s="103" t="s">
        <v>530</v>
      </c>
      <c r="AG383" s="53" t="s">
        <v>273</v>
      </c>
      <c r="AH383" s="53">
        <v>760</v>
      </c>
    </row>
    <row r="384" spans="1:34" x14ac:dyDescent="0.2">
      <c r="A384" s="103" t="s">
        <v>528</v>
      </c>
      <c r="B384" s="53" t="s">
        <v>273</v>
      </c>
      <c r="C384" s="53">
        <v>760</v>
      </c>
      <c r="D384" s="53">
        <v>644</v>
      </c>
      <c r="E384" s="104">
        <v>82000</v>
      </c>
      <c r="F384" s="104">
        <v>855</v>
      </c>
      <c r="G384" s="95">
        <v>38.1</v>
      </c>
      <c r="H384" s="104">
        <v>399</v>
      </c>
      <c r="I384" s="102">
        <v>68.099999999999994</v>
      </c>
      <c r="J384" s="104">
        <v>682</v>
      </c>
      <c r="K384" s="104">
        <v>87</v>
      </c>
      <c r="L384" s="104">
        <v>36</v>
      </c>
      <c r="M384" s="102">
        <v>9640</v>
      </c>
      <c r="N384" s="95">
        <v>22600</v>
      </c>
      <c r="O384" s="95">
        <v>343</v>
      </c>
      <c r="P384" s="95">
        <v>26400</v>
      </c>
      <c r="Q384" s="102">
        <v>724</v>
      </c>
      <c r="R384" s="102">
        <v>3630</v>
      </c>
      <c r="S384" s="102">
        <v>94</v>
      </c>
      <c r="T384" s="102">
        <v>5690</v>
      </c>
      <c r="Z384" s="95">
        <v>30500</v>
      </c>
      <c r="AA384" s="95">
        <v>36400</v>
      </c>
      <c r="AB384" s="88">
        <f t="shared" si="8"/>
        <v>11466</v>
      </c>
      <c r="AD384">
        <v>6000</v>
      </c>
      <c r="AE384" s="102">
        <v>13700</v>
      </c>
      <c r="AF384" s="103" t="s">
        <v>531</v>
      </c>
      <c r="AG384" s="53" t="s">
        <v>273</v>
      </c>
      <c r="AH384" s="53">
        <v>760</v>
      </c>
    </row>
    <row r="385" spans="1:34" x14ac:dyDescent="0.2">
      <c r="A385" s="103" t="s">
        <v>529</v>
      </c>
      <c r="B385" s="53" t="s">
        <v>273</v>
      </c>
      <c r="C385" s="53">
        <v>760</v>
      </c>
      <c r="D385" s="53">
        <v>710</v>
      </c>
      <c r="E385" s="104">
        <v>90400</v>
      </c>
      <c r="F385" s="104">
        <v>869</v>
      </c>
      <c r="G385" s="95">
        <v>41.4</v>
      </c>
      <c r="H385" s="104">
        <v>403</v>
      </c>
      <c r="I385" s="102">
        <v>74.900000000000006</v>
      </c>
      <c r="J385" s="104">
        <v>682</v>
      </c>
      <c r="K385" s="104">
        <v>94</v>
      </c>
      <c r="L385" s="104">
        <v>38</v>
      </c>
      <c r="M385" s="102">
        <v>10900</v>
      </c>
      <c r="N385" s="95">
        <v>25000</v>
      </c>
      <c r="O385" s="95">
        <v>347</v>
      </c>
      <c r="P385" s="95">
        <v>29400</v>
      </c>
      <c r="Q385" s="102">
        <v>821</v>
      </c>
      <c r="R385" s="102">
        <v>4080</v>
      </c>
      <c r="S385" s="102">
        <v>95.3</v>
      </c>
      <c r="T385" s="102">
        <v>6400</v>
      </c>
      <c r="Z385" s="95">
        <v>5900</v>
      </c>
      <c r="AA385" s="95">
        <v>6810</v>
      </c>
      <c r="AB385" s="88">
        <f t="shared" si="8"/>
        <v>2145.15</v>
      </c>
      <c r="AD385">
        <v>3880</v>
      </c>
      <c r="AE385" s="102">
        <v>2460</v>
      </c>
      <c r="AF385" s="103" t="s">
        <v>532</v>
      </c>
      <c r="AG385" s="53" t="s">
        <v>273</v>
      </c>
      <c r="AH385" s="53">
        <v>840</v>
      </c>
    </row>
    <row r="386" spans="1:34" x14ac:dyDescent="0.2">
      <c r="A386" s="103" t="s">
        <v>530</v>
      </c>
      <c r="B386" s="53" t="s">
        <v>273</v>
      </c>
      <c r="C386" s="53">
        <v>760</v>
      </c>
      <c r="D386" s="53">
        <v>783</v>
      </c>
      <c r="E386" s="104">
        <v>99700</v>
      </c>
      <c r="F386" s="104">
        <v>883</v>
      </c>
      <c r="G386" s="95">
        <v>45.5</v>
      </c>
      <c r="H386" s="104">
        <v>407</v>
      </c>
      <c r="I386" s="102">
        <v>82</v>
      </c>
      <c r="J386" s="104">
        <v>682</v>
      </c>
      <c r="K386" s="104">
        <v>101</v>
      </c>
      <c r="L386" s="104">
        <v>40</v>
      </c>
      <c r="M386" s="102">
        <v>12200</v>
      </c>
      <c r="N386" s="95">
        <v>27600</v>
      </c>
      <c r="O386" s="95">
        <v>350</v>
      </c>
      <c r="P386" s="95">
        <v>32700</v>
      </c>
      <c r="Q386" s="102">
        <v>927</v>
      </c>
      <c r="R386" s="102">
        <v>4560</v>
      </c>
      <c r="S386" s="102">
        <v>96.4</v>
      </c>
      <c r="T386" s="102">
        <v>7170</v>
      </c>
      <c r="Z386" s="95">
        <v>6630</v>
      </c>
      <c r="AA386" s="95">
        <v>7620</v>
      </c>
      <c r="AB386" s="88">
        <f t="shared" si="8"/>
        <v>2400.3000000000002</v>
      </c>
      <c r="AD386">
        <v>3970</v>
      </c>
      <c r="AE386" s="102">
        <v>2780</v>
      </c>
      <c r="AF386" s="103" t="s">
        <v>533</v>
      </c>
      <c r="AG386" s="53" t="s">
        <v>273</v>
      </c>
      <c r="AH386" s="53">
        <v>840</v>
      </c>
    </row>
    <row r="387" spans="1:34" x14ac:dyDescent="0.2">
      <c r="A387" s="103" t="s">
        <v>531</v>
      </c>
      <c r="B387" s="53" t="s">
        <v>273</v>
      </c>
      <c r="C387" s="53">
        <v>760</v>
      </c>
      <c r="D387" s="53">
        <v>865</v>
      </c>
      <c r="E387" s="104">
        <v>110000</v>
      </c>
      <c r="F387" s="104">
        <v>899</v>
      </c>
      <c r="G387" s="95">
        <v>50</v>
      </c>
      <c r="H387" s="104">
        <v>411</v>
      </c>
      <c r="I387" s="102">
        <v>89.9</v>
      </c>
      <c r="J387" s="104">
        <v>682</v>
      </c>
      <c r="K387" s="104">
        <v>109</v>
      </c>
      <c r="L387" s="104">
        <v>42</v>
      </c>
      <c r="M387" s="102">
        <v>13700</v>
      </c>
      <c r="N387" s="95">
        <v>30500</v>
      </c>
      <c r="O387" s="95">
        <v>353</v>
      </c>
      <c r="P387" s="95">
        <v>36400</v>
      </c>
      <c r="Q387" s="102">
        <v>1050</v>
      </c>
      <c r="R387" s="102">
        <v>5100</v>
      </c>
      <c r="S387" s="102">
        <v>97.7</v>
      </c>
      <c r="T387" s="102">
        <v>8050</v>
      </c>
      <c r="Z387" s="95">
        <v>7340</v>
      </c>
      <c r="AA387" s="95">
        <v>8430</v>
      </c>
      <c r="AB387" s="88">
        <f t="shared" si="8"/>
        <v>2655.45</v>
      </c>
      <c r="AD387">
        <v>4060</v>
      </c>
      <c r="AE387" s="102">
        <v>3110</v>
      </c>
      <c r="AF387" s="103" t="s">
        <v>534</v>
      </c>
      <c r="AG387" s="53" t="s">
        <v>273</v>
      </c>
      <c r="AH387" s="53">
        <v>840</v>
      </c>
    </row>
    <row r="388" spans="1:34" x14ac:dyDescent="0.2">
      <c r="A388" s="103" t="s">
        <v>532</v>
      </c>
      <c r="B388" s="53" t="s">
        <v>273</v>
      </c>
      <c r="C388" s="53">
        <v>840</v>
      </c>
      <c r="D388" s="53">
        <v>176</v>
      </c>
      <c r="E388" s="104">
        <v>22400</v>
      </c>
      <c r="F388" s="104">
        <v>835</v>
      </c>
      <c r="G388" s="95">
        <v>14</v>
      </c>
      <c r="H388" s="104">
        <v>292</v>
      </c>
      <c r="I388" s="102">
        <v>18.8</v>
      </c>
      <c r="J388" s="104">
        <v>756</v>
      </c>
      <c r="K388" s="104">
        <v>40</v>
      </c>
      <c r="L388" s="104">
        <v>26</v>
      </c>
      <c r="M388" s="102">
        <v>2460</v>
      </c>
      <c r="N388" s="95">
        <v>5900</v>
      </c>
      <c r="O388" s="95">
        <v>331</v>
      </c>
      <c r="P388" s="95">
        <v>6810</v>
      </c>
      <c r="Q388" s="102">
        <v>78.2</v>
      </c>
      <c r="R388" s="102">
        <v>536</v>
      </c>
      <c r="S388" s="102">
        <v>59.1</v>
      </c>
      <c r="T388" s="102">
        <v>844</v>
      </c>
      <c r="Z388" s="95">
        <v>7990</v>
      </c>
      <c r="AA388" s="95">
        <v>9160</v>
      </c>
      <c r="AB388" s="88">
        <f t="shared" si="8"/>
        <v>2885.4</v>
      </c>
      <c r="AD388">
        <v>4130</v>
      </c>
      <c r="AE388" s="102">
        <v>3400</v>
      </c>
      <c r="AF388" s="103" t="s">
        <v>535</v>
      </c>
      <c r="AG388" s="53" t="s">
        <v>273</v>
      </c>
      <c r="AH388" s="53">
        <v>840</v>
      </c>
    </row>
    <row r="389" spans="1:34" x14ac:dyDescent="0.2">
      <c r="A389" s="103" t="s">
        <v>533</v>
      </c>
      <c r="B389" s="53" t="s">
        <v>273</v>
      </c>
      <c r="C389" s="53">
        <v>840</v>
      </c>
      <c r="D389" s="53">
        <v>193</v>
      </c>
      <c r="E389" s="104">
        <v>24700</v>
      </c>
      <c r="F389" s="104">
        <v>840</v>
      </c>
      <c r="G389" s="95">
        <v>14.7</v>
      </c>
      <c r="H389" s="104">
        <v>292</v>
      </c>
      <c r="I389" s="102">
        <v>21.7</v>
      </c>
      <c r="J389" s="104">
        <v>755</v>
      </c>
      <c r="K389" s="104">
        <v>43</v>
      </c>
      <c r="L389" s="104">
        <v>27</v>
      </c>
      <c r="M389" s="102">
        <v>2780</v>
      </c>
      <c r="N389" s="95">
        <v>6630</v>
      </c>
      <c r="O389" s="95">
        <v>335</v>
      </c>
      <c r="P389" s="95">
        <v>7620</v>
      </c>
      <c r="Q389" s="102">
        <v>90.3</v>
      </c>
      <c r="R389" s="102">
        <v>618</v>
      </c>
      <c r="S389" s="102">
        <v>60.5</v>
      </c>
      <c r="T389" s="102">
        <v>971</v>
      </c>
      <c r="Z389" s="95">
        <v>11200</v>
      </c>
      <c r="AA389" s="95">
        <v>12600</v>
      </c>
      <c r="AB389" s="88">
        <f t="shared" si="8"/>
        <v>3969</v>
      </c>
      <c r="AD389">
        <v>5990</v>
      </c>
      <c r="AE389" s="102">
        <v>4790</v>
      </c>
      <c r="AF389" s="103" t="s">
        <v>536</v>
      </c>
      <c r="AG389" s="53" t="s">
        <v>273</v>
      </c>
      <c r="AH389" s="53">
        <v>840</v>
      </c>
    </row>
    <row r="390" spans="1:34" x14ac:dyDescent="0.2">
      <c r="A390" s="103" t="s">
        <v>534</v>
      </c>
      <c r="B390" s="53" t="s">
        <v>273</v>
      </c>
      <c r="C390" s="53">
        <v>840</v>
      </c>
      <c r="D390" s="53">
        <v>210</v>
      </c>
      <c r="E390" s="104">
        <v>26800</v>
      </c>
      <c r="F390" s="104">
        <v>846</v>
      </c>
      <c r="G390" s="95">
        <v>15.4</v>
      </c>
      <c r="H390" s="104">
        <v>293</v>
      </c>
      <c r="I390" s="102">
        <v>24.4</v>
      </c>
      <c r="J390" s="104">
        <v>757</v>
      </c>
      <c r="K390" s="104">
        <v>45</v>
      </c>
      <c r="L390" s="104">
        <v>27</v>
      </c>
      <c r="M390" s="102">
        <v>3110</v>
      </c>
      <c r="N390" s="95">
        <v>7340</v>
      </c>
      <c r="O390" s="95">
        <v>341</v>
      </c>
      <c r="P390" s="95">
        <v>8430</v>
      </c>
      <c r="Q390" s="102">
        <v>103</v>
      </c>
      <c r="R390" s="102">
        <v>700</v>
      </c>
      <c r="S390" s="102">
        <v>62</v>
      </c>
      <c r="T390" s="102">
        <v>1100</v>
      </c>
      <c r="Z390" s="95">
        <v>12400</v>
      </c>
      <c r="AA390" s="95">
        <v>14000</v>
      </c>
      <c r="AB390" s="88">
        <f t="shared" si="8"/>
        <v>4410</v>
      </c>
      <c r="AD390">
        <v>6090</v>
      </c>
      <c r="AE390" s="102">
        <v>5350</v>
      </c>
      <c r="AF390" s="103" t="s">
        <v>537</v>
      </c>
      <c r="AG390" s="53" t="s">
        <v>273</v>
      </c>
      <c r="AH390" s="53">
        <v>840</v>
      </c>
    </row>
    <row r="391" spans="1:34" x14ac:dyDescent="0.2">
      <c r="A391" s="103" t="s">
        <v>535</v>
      </c>
      <c r="B391" s="53" t="s">
        <v>273</v>
      </c>
      <c r="C391" s="53">
        <v>840</v>
      </c>
      <c r="D391" s="53">
        <v>226</v>
      </c>
      <c r="E391" s="104">
        <v>28900</v>
      </c>
      <c r="F391" s="104">
        <v>851</v>
      </c>
      <c r="G391" s="95">
        <v>16.100000000000001</v>
      </c>
      <c r="H391" s="104">
        <v>294</v>
      </c>
      <c r="I391" s="102">
        <v>26.8</v>
      </c>
      <c r="J391" s="104">
        <v>756</v>
      </c>
      <c r="K391" s="104">
        <v>48</v>
      </c>
      <c r="L391" s="104">
        <v>27</v>
      </c>
      <c r="M391" s="102">
        <v>3400</v>
      </c>
      <c r="N391" s="95">
        <v>7990</v>
      </c>
      <c r="O391" s="95">
        <v>343</v>
      </c>
      <c r="P391" s="95">
        <v>9160</v>
      </c>
      <c r="Q391" s="102">
        <v>114</v>
      </c>
      <c r="R391" s="102">
        <v>774</v>
      </c>
      <c r="S391" s="102">
        <v>62.8</v>
      </c>
      <c r="T391" s="102">
        <v>1210</v>
      </c>
      <c r="Z391" s="95">
        <v>13600</v>
      </c>
      <c r="AA391" s="95">
        <v>15400</v>
      </c>
      <c r="AB391" s="88">
        <f t="shared" si="8"/>
        <v>4851</v>
      </c>
      <c r="AD391">
        <v>6210</v>
      </c>
      <c r="AE391" s="102">
        <v>5910</v>
      </c>
      <c r="AF391" s="103" t="s">
        <v>538</v>
      </c>
      <c r="AG391" s="53" t="s">
        <v>273</v>
      </c>
      <c r="AH391" s="53">
        <v>840</v>
      </c>
    </row>
    <row r="392" spans="1:34" x14ac:dyDescent="0.2">
      <c r="A392" s="103" t="s">
        <v>536</v>
      </c>
      <c r="B392" s="53" t="s">
        <v>273</v>
      </c>
      <c r="C392" s="53">
        <v>840</v>
      </c>
      <c r="D392" s="53">
        <v>299</v>
      </c>
      <c r="E392" s="104">
        <v>38100</v>
      </c>
      <c r="F392" s="104">
        <v>855</v>
      </c>
      <c r="G392" s="95">
        <v>18.2</v>
      </c>
      <c r="H392" s="104">
        <v>400</v>
      </c>
      <c r="I392" s="102">
        <v>29.2</v>
      </c>
      <c r="J392" s="104">
        <v>756</v>
      </c>
      <c r="K392" s="104">
        <v>50</v>
      </c>
      <c r="L392" s="104">
        <v>28</v>
      </c>
      <c r="M392" s="102">
        <v>4790</v>
      </c>
      <c r="N392" s="95">
        <v>11200</v>
      </c>
      <c r="O392" s="95">
        <v>355</v>
      </c>
      <c r="P392" s="95">
        <v>12600</v>
      </c>
      <c r="Q392" s="102">
        <v>312</v>
      </c>
      <c r="R392" s="102">
        <v>1560</v>
      </c>
      <c r="S392" s="102">
        <v>90.5</v>
      </c>
      <c r="T392" s="102">
        <v>2410</v>
      </c>
      <c r="Z392" s="95">
        <v>15000</v>
      </c>
      <c r="AA392" s="95">
        <v>17000</v>
      </c>
      <c r="AB392" s="88">
        <f t="shared" si="8"/>
        <v>5355</v>
      </c>
      <c r="AD392">
        <v>6500</v>
      </c>
      <c r="AE392" s="102">
        <v>6590</v>
      </c>
      <c r="AF392" s="103" t="s">
        <v>539</v>
      </c>
      <c r="AG392" s="53" t="s">
        <v>273</v>
      </c>
      <c r="AH392" s="53">
        <v>840</v>
      </c>
    </row>
    <row r="393" spans="1:34" x14ac:dyDescent="0.2">
      <c r="A393" s="103" t="s">
        <v>537</v>
      </c>
      <c r="B393" s="53" t="s">
        <v>273</v>
      </c>
      <c r="C393" s="53">
        <v>840</v>
      </c>
      <c r="D393" s="53">
        <v>329</v>
      </c>
      <c r="E393" s="104">
        <v>42000</v>
      </c>
      <c r="F393" s="104">
        <v>862</v>
      </c>
      <c r="G393" s="95">
        <v>19.7</v>
      </c>
      <c r="H393" s="104">
        <v>401</v>
      </c>
      <c r="I393" s="102">
        <v>32.4</v>
      </c>
      <c r="J393" s="104">
        <v>757</v>
      </c>
      <c r="K393" s="104">
        <v>53</v>
      </c>
      <c r="L393" s="104">
        <v>29</v>
      </c>
      <c r="M393" s="102">
        <v>5350</v>
      </c>
      <c r="N393" s="95">
        <v>12400</v>
      </c>
      <c r="O393" s="95">
        <v>357</v>
      </c>
      <c r="P393" s="95">
        <v>14000</v>
      </c>
      <c r="Q393" s="102">
        <v>349</v>
      </c>
      <c r="R393" s="102">
        <v>1740</v>
      </c>
      <c r="S393" s="102">
        <v>91.2</v>
      </c>
      <c r="T393" s="102">
        <v>2690</v>
      </c>
      <c r="Z393" s="95">
        <v>16600</v>
      </c>
      <c r="AA393" s="95">
        <v>18900</v>
      </c>
      <c r="AB393" s="88">
        <f t="shared" si="8"/>
        <v>5953.5</v>
      </c>
      <c r="AD393">
        <v>6500</v>
      </c>
      <c r="AE393" s="102">
        <v>7350</v>
      </c>
      <c r="AF393" s="103" t="s">
        <v>540</v>
      </c>
      <c r="AG393" s="53" t="s">
        <v>273</v>
      </c>
      <c r="AH393" s="53">
        <v>840</v>
      </c>
    </row>
    <row r="394" spans="1:34" x14ac:dyDescent="0.2">
      <c r="A394" s="103" t="s">
        <v>538</v>
      </c>
      <c r="B394" s="53" t="s">
        <v>273</v>
      </c>
      <c r="C394" s="53">
        <v>840</v>
      </c>
      <c r="D394" s="53">
        <v>359</v>
      </c>
      <c r="E394" s="104">
        <v>45800</v>
      </c>
      <c r="F394" s="104">
        <v>868</v>
      </c>
      <c r="G394" s="95">
        <v>21.1</v>
      </c>
      <c r="H394" s="104">
        <v>403</v>
      </c>
      <c r="I394" s="102">
        <v>35.6</v>
      </c>
      <c r="J394" s="104">
        <v>755</v>
      </c>
      <c r="K394" s="104">
        <v>57</v>
      </c>
      <c r="L394" s="104">
        <v>30</v>
      </c>
      <c r="M394" s="102">
        <v>5910</v>
      </c>
      <c r="N394" s="95">
        <v>13600</v>
      </c>
      <c r="O394" s="95">
        <v>359</v>
      </c>
      <c r="P394" s="95">
        <v>15400</v>
      </c>
      <c r="Q394" s="102">
        <v>389</v>
      </c>
      <c r="R394" s="102">
        <v>1930</v>
      </c>
      <c r="S394" s="102">
        <v>92.2</v>
      </c>
      <c r="T394" s="102">
        <v>2980</v>
      </c>
      <c r="Z394" s="95">
        <v>18200</v>
      </c>
      <c r="AA394" s="95">
        <v>20800</v>
      </c>
      <c r="AB394" s="88">
        <f t="shared" si="8"/>
        <v>6552</v>
      </c>
      <c r="AD394">
        <v>6500</v>
      </c>
      <c r="AE394" s="102">
        <v>8120</v>
      </c>
      <c r="AF394" s="103" t="s">
        <v>541</v>
      </c>
      <c r="AG394" s="53" t="s">
        <v>273</v>
      </c>
      <c r="AH394" s="53">
        <v>840</v>
      </c>
    </row>
    <row r="395" spans="1:34" x14ac:dyDescent="0.2">
      <c r="A395" s="103" t="s">
        <v>539</v>
      </c>
      <c r="B395" s="53" t="s">
        <v>273</v>
      </c>
      <c r="C395" s="53">
        <v>840</v>
      </c>
      <c r="D395" s="53">
        <v>392</v>
      </c>
      <c r="E395" s="104">
        <v>49900</v>
      </c>
      <c r="F395" s="104">
        <v>877</v>
      </c>
      <c r="G395" s="95">
        <v>22.1</v>
      </c>
      <c r="H395" s="104">
        <v>401</v>
      </c>
      <c r="I395" s="102">
        <v>39.9</v>
      </c>
      <c r="J395" s="104">
        <v>758</v>
      </c>
      <c r="K395" s="104">
        <v>60</v>
      </c>
      <c r="L395" s="104">
        <v>29</v>
      </c>
      <c r="M395" s="102">
        <v>6590</v>
      </c>
      <c r="N395" s="95">
        <v>15000</v>
      </c>
      <c r="O395" s="95">
        <v>363</v>
      </c>
      <c r="P395" s="95">
        <v>17000</v>
      </c>
      <c r="Q395" s="102">
        <v>430</v>
      </c>
      <c r="R395" s="102">
        <v>2140</v>
      </c>
      <c r="S395" s="102">
        <v>92.8</v>
      </c>
      <c r="T395" s="102">
        <v>3310</v>
      </c>
      <c r="Z395" s="95">
        <v>20200</v>
      </c>
      <c r="AA395" s="95">
        <v>23300</v>
      </c>
      <c r="AB395" s="88">
        <f t="shared" si="8"/>
        <v>7339.5</v>
      </c>
      <c r="AD395">
        <v>6500</v>
      </c>
      <c r="AE395" s="102">
        <v>9140</v>
      </c>
      <c r="AF395" s="103" t="s">
        <v>542</v>
      </c>
      <c r="AG395" s="53" t="s">
        <v>273</v>
      </c>
      <c r="AH395" s="53">
        <v>840</v>
      </c>
    </row>
    <row r="396" spans="1:34" x14ac:dyDescent="0.2">
      <c r="A396" s="103" t="s">
        <v>540</v>
      </c>
      <c r="B396" s="53" t="s">
        <v>273</v>
      </c>
      <c r="C396" s="53">
        <v>840</v>
      </c>
      <c r="D396" s="53">
        <v>433</v>
      </c>
      <c r="E396" s="104">
        <v>55200</v>
      </c>
      <c r="F396" s="104">
        <v>885</v>
      </c>
      <c r="G396" s="95">
        <v>24.4</v>
      </c>
      <c r="H396" s="104">
        <v>404</v>
      </c>
      <c r="I396" s="102">
        <v>43.9</v>
      </c>
      <c r="J396" s="104">
        <v>758</v>
      </c>
      <c r="K396" s="104">
        <v>64</v>
      </c>
      <c r="L396" s="104">
        <v>30</v>
      </c>
      <c r="M396" s="102">
        <v>7350</v>
      </c>
      <c r="N396" s="95">
        <v>16600</v>
      </c>
      <c r="O396" s="95">
        <v>365</v>
      </c>
      <c r="P396" s="95">
        <v>18900</v>
      </c>
      <c r="Q396" s="102">
        <v>483</v>
      </c>
      <c r="R396" s="102">
        <v>2390</v>
      </c>
      <c r="S396" s="102">
        <v>93.5</v>
      </c>
      <c r="T396" s="102">
        <v>3710</v>
      </c>
      <c r="Z396" s="95">
        <v>22100</v>
      </c>
      <c r="AA396" s="95">
        <v>25500</v>
      </c>
      <c r="AB396" s="88">
        <f t="shared" si="8"/>
        <v>8032.5</v>
      </c>
      <c r="AD396">
        <v>6500</v>
      </c>
      <c r="AE396" s="102">
        <v>10100</v>
      </c>
      <c r="AF396" s="103" t="s">
        <v>543</v>
      </c>
      <c r="AG396" s="53" t="s">
        <v>273</v>
      </c>
      <c r="AH396" s="53">
        <v>840</v>
      </c>
    </row>
    <row r="397" spans="1:34" x14ac:dyDescent="0.2">
      <c r="A397" s="103" t="s">
        <v>541</v>
      </c>
      <c r="B397" s="53" t="s">
        <v>273</v>
      </c>
      <c r="C397" s="53">
        <v>840</v>
      </c>
      <c r="D397" s="53">
        <v>473</v>
      </c>
      <c r="E397" s="104">
        <v>60300</v>
      </c>
      <c r="F397" s="104">
        <v>893</v>
      </c>
      <c r="G397" s="95">
        <v>26.4</v>
      </c>
      <c r="H397" s="104">
        <v>406</v>
      </c>
      <c r="I397" s="102">
        <v>48</v>
      </c>
      <c r="J397" s="104">
        <v>758</v>
      </c>
      <c r="K397" s="104">
        <v>68</v>
      </c>
      <c r="L397" s="104">
        <v>31</v>
      </c>
      <c r="M397" s="102">
        <v>8120</v>
      </c>
      <c r="N397" s="95">
        <v>18200</v>
      </c>
      <c r="O397" s="95">
        <v>367</v>
      </c>
      <c r="P397" s="95">
        <v>20800</v>
      </c>
      <c r="Q397" s="102">
        <v>537</v>
      </c>
      <c r="R397" s="102">
        <v>2640</v>
      </c>
      <c r="S397" s="102">
        <v>94.4</v>
      </c>
      <c r="T397" s="102">
        <v>4100</v>
      </c>
      <c r="Z397" s="95">
        <v>24200</v>
      </c>
      <c r="AA397" s="95">
        <v>28100</v>
      </c>
      <c r="AB397" s="88">
        <f t="shared" si="8"/>
        <v>8851.5</v>
      </c>
      <c r="AD397">
        <v>6500</v>
      </c>
      <c r="AE397" s="102">
        <v>11200</v>
      </c>
      <c r="AF397" s="103" t="s">
        <v>544</v>
      </c>
      <c r="AG397" s="53" t="s">
        <v>273</v>
      </c>
      <c r="AH397" s="53">
        <v>840</v>
      </c>
    </row>
    <row r="398" spans="1:34" x14ac:dyDescent="0.2">
      <c r="A398" s="103" t="s">
        <v>542</v>
      </c>
      <c r="B398" s="53" t="s">
        <v>273</v>
      </c>
      <c r="C398" s="53">
        <v>840</v>
      </c>
      <c r="D398" s="53">
        <v>527</v>
      </c>
      <c r="E398" s="104">
        <v>67200</v>
      </c>
      <c r="F398" s="104">
        <v>903</v>
      </c>
      <c r="G398" s="95">
        <v>29.5</v>
      </c>
      <c r="H398" s="104">
        <v>409</v>
      </c>
      <c r="I398" s="102">
        <v>53.1</v>
      </c>
      <c r="J398" s="104">
        <v>758</v>
      </c>
      <c r="K398" s="104">
        <v>73</v>
      </c>
      <c r="L398" s="104">
        <v>33</v>
      </c>
      <c r="M398" s="102">
        <v>9140</v>
      </c>
      <c r="N398" s="95">
        <v>20200</v>
      </c>
      <c r="O398" s="95">
        <v>369</v>
      </c>
      <c r="P398" s="95">
        <v>23300</v>
      </c>
      <c r="Q398" s="102">
        <v>607</v>
      </c>
      <c r="R398" s="102">
        <v>2970</v>
      </c>
      <c r="S398" s="102">
        <v>95</v>
      </c>
      <c r="T398" s="102">
        <v>4620</v>
      </c>
      <c r="Z398" s="95">
        <v>26800</v>
      </c>
      <c r="AA398" s="95">
        <v>31200</v>
      </c>
      <c r="AB398" s="88">
        <f t="shared" si="8"/>
        <v>9828</v>
      </c>
      <c r="AD398">
        <v>6500</v>
      </c>
      <c r="AE398" s="102">
        <v>12500</v>
      </c>
      <c r="AF398" s="103" t="s">
        <v>545</v>
      </c>
      <c r="AG398" s="53" t="s">
        <v>273</v>
      </c>
      <c r="AH398" s="53">
        <v>840</v>
      </c>
    </row>
    <row r="399" spans="1:34" x14ac:dyDescent="0.2">
      <c r="A399" s="103" t="s">
        <v>543</v>
      </c>
      <c r="B399" s="53" t="s">
        <v>273</v>
      </c>
      <c r="C399" s="53">
        <v>840</v>
      </c>
      <c r="D399" s="53">
        <v>577</v>
      </c>
      <c r="E399" s="104">
        <v>73400</v>
      </c>
      <c r="F399" s="104">
        <v>913</v>
      </c>
      <c r="G399" s="95">
        <v>32</v>
      </c>
      <c r="H399" s="104">
        <v>411</v>
      </c>
      <c r="I399" s="102">
        <v>57.9</v>
      </c>
      <c r="J399" s="104">
        <v>758</v>
      </c>
      <c r="K399" s="104">
        <v>78</v>
      </c>
      <c r="L399" s="104">
        <v>34</v>
      </c>
      <c r="M399" s="102">
        <v>10100</v>
      </c>
      <c r="N399" s="95">
        <v>22100</v>
      </c>
      <c r="O399" s="95">
        <v>371</v>
      </c>
      <c r="P399" s="95">
        <v>25500</v>
      </c>
      <c r="Q399" s="102">
        <v>672</v>
      </c>
      <c r="R399" s="102">
        <v>3270</v>
      </c>
      <c r="S399" s="102">
        <v>95.7</v>
      </c>
      <c r="T399" s="102">
        <v>5100</v>
      </c>
      <c r="Z399" s="95">
        <v>29600</v>
      </c>
      <c r="AA399" s="95">
        <v>34700</v>
      </c>
      <c r="AB399" s="88">
        <f t="shared" si="8"/>
        <v>10930.5</v>
      </c>
      <c r="AD399">
        <v>6500</v>
      </c>
      <c r="AE399" s="102">
        <v>14000</v>
      </c>
      <c r="AF399" s="103" t="s">
        <v>546</v>
      </c>
      <c r="AG399" s="53" t="s">
        <v>273</v>
      </c>
      <c r="AH399" s="53">
        <v>840</v>
      </c>
    </row>
    <row r="400" spans="1:34" x14ac:dyDescent="0.2">
      <c r="A400" s="103" t="s">
        <v>544</v>
      </c>
      <c r="B400" s="53" t="s">
        <v>273</v>
      </c>
      <c r="C400" s="53">
        <v>840</v>
      </c>
      <c r="D400" s="53">
        <v>631</v>
      </c>
      <c r="E400" s="104">
        <v>80400</v>
      </c>
      <c r="F400" s="104">
        <v>923</v>
      </c>
      <c r="G400" s="95">
        <v>35.1</v>
      </c>
      <c r="H400" s="104">
        <v>414</v>
      </c>
      <c r="I400" s="102">
        <v>63</v>
      </c>
      <c r="J400" s="104">
        <v>758</v>
      </c>
      <c r="K400" s="104">
        <v>83</v>
      </c>
      <c r="L400" s="104">
        <v>36</v>
      </c>
      <c r="M400" s="102">
        <v>11200</v>
      </c>
      <c r="N400" s="95">
        <v>24200</v>
      </c>
      <c r="O400" s="95">
        <v>373</v>
      </c>
      <c r="P400" s="95">
        <v>28100</v>
      </c>
      <c r="Q400" s="102">
        <v>748</v>
      </c>
      <c r="R400" s="102">
        <v>3610</v>
      </c>
      <c r="S400" s="102">
        <v>96.5</v>
      </c>
      <c r="T400" s="102">
        <v>5650</v>
      </c>
      <c r="Z400" s="95">
        <v>32600</v>
      </c>
      <c r="AA400" s="95">
        <v>38500</v>
      </c>
      <c r="AB400" s="88">
        <f t="shared" si="8"/>
        <v>12127.5</v>
      </c>
      <c r="AD400">
        <v>6500</v>
      </c>
      <c r="AE400" s="102">
        <v>15700</v>
      </c>
      <c r="AF400" s="103" t="s">
        <v>547</v>
      </c>
      <c r="AG400" s="53" t="s">
        <v>273</v>
      </c>
      <c r="AH400" s="53">
        <v>840</v>
      </c>
    </row>
    <row r="401" spans="1:34" x14ac:dyDescent="0.2">
      <c r="A401" s="103" t="s">
        <v>545</v>
      </c>
      <c r="B401" s="53" t="s">
        <v>273</v>
      </c>
      <c r="C401" s="53">
        <v>840</v>
      </c>
      <c r="D401" s="53">
        <v>697</v>
      </c>
      <c r="E401" s="104">
        <v>88800</v>
      </c>
      <c r="F401" s="104">
        <v>935</v>
      </c>
      <c r="G401" s="95">
        <v>38.6</v>
      </c>
      <c r="H401" s="104">
        <v>418</v>
      </c>
      <c r="I401" s="102">
        <v>69.099999999999994</v>
      </c>
      <c r="J401" s="104">
        <v>758</v>
      </c>
      <c r="K401" s="104">
        <v>89</v>
      </c>
      <c r="L401" s="104">
        <v>38</v>
      </c>
      <c r="M401" s="102">
        <v>12500</v>
      </c>
      <c r="N401" s="95">
        <v>26800</v>
      </c>
      <c r="O401" s="95">
        <v>375</v>
      </c>
      <c r="P401" s="95">
        <v>31200</v>
      </c>
      <c r="Q401" s="102">
        <v>845</v>
      </c>
      <c r="R401" s="102">
        <v>4040</v>
      </c>
      <c r="S401" s="102">
        <v>97.5</v>
      </c>
      <c r="T401" s="102">
        <v>6340</v>
      </c>
      <c r="Z401" s="95">
        <v>35700</v>
      </c>
      <c r="AA401" s="95">
        <v>42300</v>
      </c>
      <c r="AB401" s="88">
        <f t="shared" si="8"/>
        <v>13324.5</v>
      </c>
      <c r="AD401">
        <v>6500</v>
      </c>
      <c r="AE401" s="102">
        <v>17400</v>
      </c>
      <c r="AF401" s="103" t="s">
        <v>548</v>
      </c>
      <c r="AG401" s="53" t="s">
        <v>273</v>
      </c>
      <c r="AH401" s="53">
        <v>840</v>
      </c>
    </row>
    <row r="402" spans="1:34" x14ac:dyDescent="0.2">
      <c r="A402" s="103" t="s">
        <v>546</v>
      </c>
      <c r="B402" s="53" t="s">
        <v>273</v>
      </c>
      <c r="C402" s="53">
        <v>840</v>
      </c>
      <c r="D402" s="53">
        <v>767</v>
      </c>
      <c r="E402" s="104">
        <v>97600</v>
      </c>
      <c r="F402" s="104">
        <v>949</v>
      </c>
      <c r="G402" s="95">
        <v>41.9</v>
      </c>
      <c r="H402" s="104">
        <v>421</v>
      </c>
      <c r="I402" s="102">
        <v>75.900000000000006</v>
      </c>
      <c r="J402" s="104">
        <v>758</v>
      </c>
      <c r="K402" s="104">
        <v>96</v>
      </c>
      <c r="L402" s="104">
        <v>39</v>
      </c>
      <c r="M402" s="102">
        <v>14000</v>
      </c>
      <c r="N402" s="95">
        <v>29600</v>
      </c>
      <c r="O402" s="95">
        <v>379</v>
      </c>
      <c r="P402" s="95">
        <v>34700</v>
      </c>
      <c r="Q402" s="102">
        <v>949</v>
      </c>
      <c r="R402" s="102">
        <v>4510</v>
      </c>
      <c r="S402" s="102">
        <v>98.6</v>
      </c>
      <c r="T402" s="102">
        <v>7080</v>
      </c>
      <c r="Z402" s="95">
        <v>44000</v>
      </c>
      <c r="AA402" s="95">
        <v>52400</v>
      </c>
      <c r="AB402" s="88">
        <f t="shared" si="8"/>
        <v>16506</v>
      </c>
      <c r="AD402">
        <v>7000</v>
      </c>
      <c r="AE402" s="102">
        <v>23000</v>
      </c>
      <c r="AF402" s="103" t="s">
        <v>549</v>
      </c>
      <c r="AG402" s="53" t="s">
        <v>273</v>
      </c>
      <c r="AH402" s="53">
        <v>920</v>
      </c>
    </row>
    <row r="403" spans="1:34" x14ac:dyDescent="0.2">
      <c r="A403" s="103" t="s">
        <v>547</v>
      </c>
      <c r="B403" s="53" t="s">
        <v>273</v>
      </c>
      <c r="C403" s="53">
        <v>840</v>
      </c>
      <c r="D403" s="53">
        <v>845</v>
      </c>
      <c r="E403" s="104">
        <v>108000</v>
      </c>
      <c r="F403" s="104">
        <v>963</v>
      </c>
      <c r="G403" s="95">
        <v>46</v>
      </c>
      <c r="H403" s="104">
        <v>425</v>
      </c>
      <c r="I403" s="102">
        <v>83.1</v>
      </c>
      <c r="J403" s="104">
        <v>758</v>
      </c>
      <c r="K403" s="104">
        <v>103</v>
      </c>
      <c r="L403" s="104">
        <v>41</v>
      </c>
      <c r="M403" s="102">
        <v>15700</v>
      </c>
      <c r="N403" s="95">
        <v>32600</v>
      </c>
      <c r="O403" s="95">
        <v>381</v>
      </c>
      <c r="P403" s="95">
        <v>38500</v>
      </c>
      <c r="Q403" s="102">
        <v>1070</v>
      </c>
      <c r="R403" s="102">
        <v>5030</v>
      </c>
      <c r="S403" s="102">
        <v>99.5</v>
      </c>
      <c r="T403" s="102">
        <v>7930</v>
      </c>
      <c r="Z403" s="95">
        <v>48900</v>
      </c>
      <c r="AA403" s="95">
        <v>58800</v>
      </c>
      <c r="AB403" s="88">
        <f t="shared" si="8"/>
        <v>18522</v>
      </c>
      <c r="AD403">
        <v>7000</v>
      </c>
      <c r="AE403" s="102">
        <v>26100</v>
      </c>
      <c r="AF403" s="103" t="s">
        <v>550</v>
      </c>
      <c r="AG403" s="53" t="s">
        <v>273</v>
      </c>
      <c r="AH403" s="53">
        <v>920</v>
      </c>
    </row>
    <row r="404" spans="1:34" x14ac:dyDescent="0.2">
      <c r="A404" s="103" t="s">
        <v>548</v>
      </c>
      <c r="B404" s="53" t="s">
        <v>273</v>
      </c>
      <c r="C404" s="53">
        <v>840</v>
      </c>
      <c r="D404" s="53">
        <v>922</v>
      </c>
      <c r="E404" s="104">
        <v>117000</v>
      </c>
      <c r="F404" s="104">
        <v>977</v>
      </c>
      <c r="G404" s="95">
        <v>50</v>
      </c>
      <c r="H404" s="104">
        <v>430</v>
      </c>
      <c r="I404" s="102">
        <v>89.9</v>
      </c>
      <c r="J404" s="104">
        <v>758</v>
      </c>
      <c r="K404" s="104">
        <v>110</v>
      </c>
      <c r="L404" s="104">
        <v>43</v>
      </c>
      <c r="M404" s="102">
        <v>17400</v>
      </c>
      <c r="N404" s="95">
        <v>35700</v>
      </c>
      <c r="O404" s="95">
        <v>386</v>
      </c>
      <c r="P404" s="95">
        <v>42300</v>
      </c>
      <c r="Q404" s="102">
        <v>1200</v>
      </c>
      <c r="R404" s="102">
        <v>5580</v>
      </c>
      <c r="S404" s="102">
        <v>101</v>
      </c>
      <c r="T404" s="102">
        <v>8820</v>
      </c>
      <c r="Z404" s="95">
        <v>52000</v>
      </c>
      <c r="AA404" s="95">
        <v>62800</v>
      </c>
      <c r="AB404" s="88">
        <f t="shared" si="8"/>
        <v>19782</v>
      </c>
      <c r="AD404">
        <v>7000</v>
      </c>
      <c r="AE404" s="102">
        <v>28100</v>
      </c>
      <c r="AF404" s="103" t="s">
        <v>551</v>
      </c>
      <c r="AG404" s="53" t="s">
        <v>273</v>
      </c>
      <c r="AH404" s="53">
        <v>920</v>
      </c>
    </row>
    <row r="405" spans="1:34" x14ac:dyDescent="0.2">
      <c r="A405" s="103" t="s">
        <v>549</v>
      </c>
      <c r="B405" s="53" t="s">
        <v>273</v>
      </c>
      <c r="C405" s="53">
        <v>920</v>
      </c>
      <c r="D405" s="53">
        <v>1072</v>
      </c>
      <c r="E405" s="104">
        <v>137000</v>
      </c>
      <c r="F405" s="104">
        <v>1046</v>
      </c>
      <c r="G405" s="95">
        <v>55</v>
      </c>
      <c r="H405" s="104">
        <v>451</v>
      </c>
      <c r="I405" s="102">
        <v>99.1</v>
      </c>
      <c r="J405" s="104">
        <v>797</v>
      </c>
      <c r="K405" s="104">
        <v>125</v>
      </c>
      <c r="L405" s="104">
        <v>52</v>
      </c>
      <c r="M405" s="102">
        <v>23000</v>
      </c>
      <c r="N405" s="95">
        <v>44000</v>
      </c>
      <c r="O405" s="95">
        <v>410</v>
      </c>
      <c r="P405" s="95">
        <v>52400</v>
      </c>
      <c r="Q405" s="102">
        <v>1530</v>
      </c>
      <c r="R405" s="102">
        <v>6770</v>
      </c>
      <c r="S405" s="102">
        <v>106</v>
      </c>
      <c r="T405" s="102">
        <v>10700</v>
      </c>
      <c r="Z405" s="95">
        <v>7200</v>
      </c>
      <c r="AA405" s="95">
        <v>8360</v>
      </c>
      <c r="AB405" s="88">
        <f t="shared" si="8"/>
        <v>2633.4</v>
      </c>
      <c r="AD405">
        <v>4000</v>
      </c>
      <c r="AE405" s="102">
        <v>3250</v>
      </c>
      <c r="AF405" s="103" t="s">
        <v>552</v>
      </c>
      <c r="AG405" s="53" t="s">
        <v>273</v>
      </c>
      <c r="AH405" s="53">
        <v>920</v>
      </c>
    </row>
    <row r="406" spans="1:34" x14ac:dyDescent="0.2">
      <c r="A406" s="103" t="s">
        <v>550</v>
      </c>
      <c r="B406" s="53" t="s">
        <v>273</v>
      </c>
      <c r="C406" s="53">
        <v>920</v>
      </c>
      <c r="D406" s="53">
        <v>1188</v>
      </c>
      <c r="E406" s="104">
        <v>151000</v>
      </c>
      <c r="F406" s="104">
        <v>1066</v>
      </c>
      <c r="G406" s="95">
        <v>60.5</v>
      </c>
      <c r="H406" s="104">
        <v>457</v>
      </c>
      <c r="I406" s="102">
        <v>109</v>
      </c>
      <c r="J406" s="104">
        <v>797</v>
      </c>
      <c r="K406" s="104">
        <v>135</v>
      </c>
      <c r="L406" s="104">
        <v>54</v>
      </c>
      <c r="M406" s="102">
        <v>26100</v>
      </c>
      <c r="N406" s="95">
        <v>48900</v>
      </c>
      <c r="O406" s="95">
        <v>416</v>
      </c>
      <c r="P406" s="95">
        <v>58800</v>
      </c>
      <c r="Q406" s="102">
        <v>1750</v>
      </c>
      <c r="R406" s="102">
        <v>7660</v>
      </c>
      <c r="S406" s="102">
        <v>108</v>
      </c>
      <c r="T406" s="102">
        <v>12200</v>
      </c>
      <c r="Z406" s="95">
        <v>8270</v>
      </c>
      <c r="AA406" s="95">
        <v>9540</v>
      </c>
      <c r="AB406" s="88">
        <f t="shared" si="8"/>
        <v>3005.1</v>
      </c>
      <c r="AD406">
        <v>4120</v>
      </c>
      <c r="AE406" s="102">
        <v>3770</v>
      </c>
      <c r="AF406" s="103" t="s">
        <v>553</v>
      </c>
      <c r="AG406" s="53" t="s">
        <v>273</v>
      </c>
      <c r="AH406" s="53">
        <v>920</v>
      </c>
    </row>
    <row r="407" spans="1:34" x14ac:dyDescent="0.2">
      <c r="A407" s="103" t="s">
        <v>551</v>
      </c>
      <c r="B407" s="53" t="s">
        <v>273</v>
      </c>
      <c r="C407" s="53">
        <v>920</v>
      </c>
      <c r="D407" s="53">
        <v>1262</v>
      </c>
      <c r="E407" s="104">
        <v>161000</v>
      </c>
      <c r="F407" s="104">
        <v>1078</v>
      </c>
      <c r="G407" s="95">
        <v>64</v>
      </c>
      <c r="H407" s="104">
        <v>461</v>
      </c>
      <c r="I407" s="102">
        <v>115</v>
      </c>
      <c r="J407" s="104">
        <v>797</v>
      </c>
      <c r="K407" s="104">
        <v>141</v>
      </c>
      <c r="L407" s="104">
        <v>56</v>
      </c>
      <c r="M407" s="102">
        <v>28100</v>
      </c>
      <c r="N407" s="95">
        <v>52000</v>
      </c>
      <c r="O407" s="95">
        <v>418</v>
      </c>
      <c r="P407" s="95">
        <v>62800</v>
      </c>
      <c r="Q407" s="102">
        <v>1900</v>
      </c>
      <c r="R407" s="102">
        <v>8240</v>
      </c>
      <c r="S407" s="102">
        <v>109</v>
      </c>
      <c r="T407" s="102">
        <v>13100</v>
      </c>
      <c r="Z407" s="95">
        <v>8880</v>
      </c>
      <c r="AA407" s="95">
        <v>10200</v>
      </c>
      <c r="AB407" s="88">
        <f t="shared" si="8"/>
        <v>3213</v>
      </c>
      <c r="AD407">
        <v>4190</v>
      </c>
      <c r="AE407" s="102">
        <v>4060</v>
      </c>
      <c r="AF407" s="103" t="s">
        <v>554</v>
      </c>
      <c r="AG407" s="53" t="s">
        <v>273</v>
      </c>
      <c r="AH407" s="53">
        <v>920</v>
      </c>
    </row>
    <row r="408" spans="1:34" x14ac:dyDescent="0.2">
      <c r="A408" s="103" t="s">
        <v>552</v>
      </c>
      <c r="B408" s="53" t="s">
        <v>273</v>
      </c>
      <c r="C408" s="53">
        <v>920</v>
      </c>
      <c r="D408" s="53">
        <v>201</v>
      </c>
      <c r="E408" s="104">
        <v>25600</v>
      </c>
      <c r="F408" s="104">
        <v>903</v>
      </c>
      <c r="G408" s="95">
        <v>15.2</v>
      </c>
      <c r="H408" s="104">
        <v>304</v>
      </c>
      <c r="I408" s="102">
        <v>20.100000000000001</v>
      </c>
      <c r="J408" s="104">
        <v>819</v>
      </c>
      <c r="K408" s="104">
        <v>42</v>
      </c>
      <c r="L408" s="104">
        <v>28</v>
      </c>
      <c r="M408" s="102">
        <v>3250</v>
      </c>
      <c r="N408" s="95">
        <v>7200</v>
      </c>
      <c r="O408" s="95">
        <v>356</v>
      </c>
      <c r="P408" s="95">
        <v>8360</v>
      </c>
      <c r="Q408" s="102">
        <v>94.4</v>
      </c>
      <c r="R408" s="102">
        <v>621</v>
      </c>
      <c r="S408" s="102">
        <v>60.7</v>
      </c>
      <c r="T408" s="102">
        <v>982</v>
      </c>
      <c r="Z408" s="95">
        <v>9520</v>
      </c>
      <c r="AA408" s="95">
        <v>11000</v>
      </c>
      <c r="AB408" s="88">
        <f t="shared" si="8"/>
        <v>3465</v>
      </c>
      <c r="AD408">
        <v>4230</v>
      </c>
      <c r="AE408" s="102">
        <v>4370</v>
      </c>
      <c r="AF408" s="103" t="s">
        <v>555</v>
      </c>
      <c r="AG408" s="53" t="s">
        <v>273</v>
      </c>
      <c r="AH408" s="53">
        <v>920</v>
      </c>
    </row>
    <row r="409" spans="1:34" x14ac:dyDescent="0.2">
      <c r="A409" s="103" t="s">
        <v>553</v>
      </c>
      <c r="B409" s="53" t="s">
        <v>273</v>
      </c>
      <c r="C409" s="53">
        <v>920</v>
      </c>
      <c r="D409" s="53">
        <v>223</v>
      </c>
      <c r="E409" s="104">
        <v>28600</v>
      </c>
      <c r="F409" s="104">
        <v>911</v>
      </c>
      <c r="G409" s="95">
        <v>15.9</v>
      </c>
      <c r="H409" s="104">
        <v>304</v>
      </c>
      <c r="I409" s="102">
        <v>23.9</v>
      </c>
      <c r="J409" s="104">
        <v>819</v>
      </c>
      <c r="K409" s="104">
        <v>46</v>
      </c>
      <c r="L409" s="104">
        <v>28</v>
      </c>
      <c r="M409" s="102">
        <v>3770</v>
      </c>
      <c r="N409" s="95">
        <v>8270</v>
      </c>
      <c r="O409" s="95">
        <v>363</v>
      </c>
      <c r="P409" s="95">
        <v>9540</v>
      </c>
      <c r="Q409" s="102">
        <v>112</v>
      </c>
      <c r="R409" s="102">
        <v>738</v>
      </c>
      <c r="S409" s="102">
        <v>62.6</v>
      </c>
      <c r="T409" s="102">
        <v>1160</v>
      </c>
      <c r="Z409" s="95">
        <v>10200</v>
      </c>
      <c r="AA409" s="95">
        <v>11800</v>
      </c>
      <c r="AB409" s="88">
        <f t="shared" si="8"/>
        <v>3717</v>
      </c>
      <c r="AD409">
        <v>4280</v>
      </c>
      <c r="AE409" s="102">
        <v>4720</v>
      </c>
      <c r="AF409" s="103" t="s">
        <v>556</v>
      </c>
      <c r="AG409" s="53" t="s">
        <v>273</v>
      </c>
      <c r="AH409" s="53">
        <v>920</v>
      </c>
    </row>
    <row r="410" spans="1:34" x14ac:dyDescent="0.2">
      <c r="A410" s="103" t="s">
        <v>554</v>
      </c>
      <c r="B410" s="53" t="s">
        <v>273</v>
      </c>
      <c r="C410" s="53">
        <v>920</v>
      </c>
      <c r="D410" s="53">
        <v>238</v>
      </c>
      <c r="E410" s="104">
        <v>30400</v>
      </c>
      <c r="F410" s="104">
        <v>915</v>
      </c>
      <c r="G410" s="95">
        <v>16.5</v>
      </c>
      <c r="H410" s="104">
        <v>305</v>
      </c>
      <c r="I410" s="102">
        <v>25.9</v>
      </c>
      <c r="J410" s="104">
        <v>819</v>
      </c>
      <c r="K410" s="104">
        <v>48</v>
      </c>
      <c r="L410" s="104">
        <v>28</v>
      </c>
      <c r="M410" s="102">
        <v>4060</v>
      </c>
      <c r="N410" s="95">
        <v>8880</v>
      </c>
      <c r="O410" s="95">
        <v>365</v>
      </c>
      <c r="P410" s="95">
        <v>10200</v>
      </c>
      <c r="Q410" s="102">
        <v>123</v>
      </c>
      <c r="R410" s="102">
        <v>806</v>
      </c>
      <c r="S410" s="102">
        <v>63.6</v>
      </c>
      <c r="T410" s="102">
        <v>1270</v>
      </c>
      <c r="Z410" s="95">
        <v>10900</v>
      </c>
      <c r="AA410" s="95">
        <v>12600</v>
      </c>
      <c r="AB410" s="88">
        <f t="shared" si="8"/>
        <v>3969</v>
      </c>
      <c r="AD410">
        <v>4330</v>
      </c>
      <c r="AE410" s="102">
        <v>5040</v>
      </c>
      <c r="AF410" s="103" t="s">
        <v>557</v>
      </c>
      <c r="AG410" s="53" t="s">
        <v>273</v>
      </c>
      <c r="AH410" s="53">
        <v>920</v>
      </c>
    </row>
    <row r="411" spans="1:34" x14ac:dyDescent="0.2">
      <c r="A411" s="103" t="s">
        <v>555</v>
      </c>
      <c r="B411" s="53" t="s">
        <v>273</v>
      </c>
      <c r="C411" s="53">
        <v>920</v>
      </c>
      <c r="D411" s="53">
        <v>253</v>
      </c>
      <c r="E411" s="104">
        <v>32300</v>
      </c>
      <c r="F411" s="104">
        <v>919</v>
      </c>
      <c r="G411" s="95">
        <v>17.3</v>
      </c>
      <c r="H411" s="104">
        <v>306</v>
      </c>
      <c r="I411" s="102">
        <v>27.9</v>
      </c>
      <c r="J411" s="104">
        <v>819</v>
      </c>
      <c r="K411" s="104">
        <v>50</v>
      </c>
      <c r="L411" s="104">
        <v>29</v>
      </c>
      <c r="M411" s="102">
        <v>4370</v>
      </c>
      <c r="N411" s="95">
        <v>9520</v>
      </c>
      <c r="O411" s="95">
        <v>368</v>
      </c>
      <c r="P411" s="95">
        <v>11000</v>
      </c>
      <c r="Q411" s="102">
        <v>134</v>
      </c>
      <c r="R411" s="102">
        <v>874</v>
      </c>
      <c r="S411" s="102">
        <v>64.400000000000006</v>
      </c>
      <c r="T411" s="102">
        <v>1370</v>
      </c>
      <c r="Z411" s="95">
        <v>11800</v>
      </c>
      <c r="AA411" s="95">
        <v>13600</v>
      </c>
      <c r="AB411" s="88">
        <f t="shared" ref="AB411:AB424" si="9">+AA411*0.315</f>
        <v>4284</v>
      </c>
      <c r="AD411">
        <v>4390</v>
      </c>
      <c r="AE411" s="102">
        <v>5480</v>
      </c>
      <c r="AF411" s="103" t="s">
        <v>558</v>
      </c>
      <c r="AG411" s="53" t="s">
        <v>273</v>
      </c>
      <c r="AH411" s="53">
        <v>920</v>
      </c>
    </row>
    <row r="412" spans="1:34" x14ac:dyDescent="0.2">
      <c r="A412" s="103" t="s">
        <v>556</v>
      </c>
      <c r="B412" s="53" t="s">
        <v>273</v>
      </c>
      <c r="C412" s="53">
        <v>920</v>
      </c>
      <c r="D412" s="53">
        <v>271</v>
      </c>
      <c r="E412" s="104">
        <v>34600</v>
      </c>
      <c r="F412" s="104">
        <v>923</v>
      </c>
      <c r="G412" s="95">
        <v>18.399999999999999</v>
      </c>
      <c r="H412" s="104">
        <v>307</v>
      </c>
      <c r="I412" s="102">
        <v>30</v>
      </c>
      <c r="J412" s="104">
        <v>819</v>
      </c>
      <c r="K412" s="104">
        <v>52</v>
      </c>
      <c r="L412" s="104">
        <v>29</v>
      </c>
      <c r="M412" s="102">
        <v>4720</v>
      </c>
      <c r="N412" s="95">
        <v>10200</v>
      </c>
      <c r="O412" s="95">
        <v>369</v>
      </c>
      <c r="P412" s="95">
        <v>11800</v>
      </c>
      <c r="Q412" s="102">
        <v>145</v>
      </c>
      <c r="R412" s="102">
        <v>946</v>
      </c>
      <c r="S412" s="102">
        <v>64.7</v>
      </c>
      <c r="T412" s="102">
        <v>1490</v>
      </c>
      <c r="Z412" s="95">
        <v>13700</v>
      </c>
      <c r="AA412" s="95">
        <v>15400</v>
      </c>
      <c r="AB412" s="88">
        <f t="shared" si="9"/>
        <v>4851</v>
      </c>
      <c r="AD412">
        <v>6280</v>
      </c>
      <c r="AE412" s="102">
        <v>6250</v>
      </c>
      <c r="AF412" s="103" t="s">
        <v>559</v>
      </c>
      <c r="AG412" s="53" t="s">
        <v>273</v>
      </c>
      <c r="AH412" s="53">
        <v>920</v>
      </c>
    </row>
    <row r="413" spans="1:34" x14ac:dyDescent="0.2">
      <c r="A413" s="103" t="s">
        <v>557</v>
      </c>
      <c r="B413" s="53" t="s">
        <v>273</v>
      </c>
      <c r="C413" s="53">
        <v>920</v>
      </c>
      <c r="D413" s="53">
        <v>289</v>
      </c>
      <c r="E413" s="104">
        <v>36800</v>
      </c>
      <c r="F413" s="104">
        <v>927</v>
      </c>
      <c r="G413" s="95">
        <v>19.399999999999999</v>
      </c>
      <c r="H413" s="104">
        <v>308</v>
      </c>
      <c r="I413" s="102">
        <v>32</v>
      </c>
      <c r="J413" s="104">
        <v>819</v>
      </c>
      <c r="K413" s="104">
        <v>54</v>
      </c>
      <c r="L413" s="104">
        <v>30</v>
      </c>
      <c r="M413" s="102">
        <v>5040</v>
      </c>
      <c r="N413" s="95">
        <v>10900</v>
      </c>
      <c r="O413" s="95">
        <v>370</v>
      </c>
      <c r="P413" s="95">
        <v>12600</v>
      </c>
      <c r="Q413" s="102">
        <v>156</v>
      </c>
      <c r="R413" s="102">
        <v>1020</v>
      </c>
      <c r="S413" s="102">
        <v>65.099999999999994</v>
      </c>
      <c r="T413" s="102">
        <v>1600</v>
      </c>
      <c r="Z413" s="95">
        <v>14600</v>
      </c>
      <c r="AA413" s="95">
        <v>16500</v>
      </c>
      <c r="AB413" s="88">
        <f t="shared" si="9"/>
        <v>5197.5</v>
      </c>
      <c r="AD413">
        <v>6350</v>
      </c>
      <c r="AE413" s="102">
        <v>6710</v>
      </c>
      <c r="AF413" s="103" t="s">
        <v>560</v>
      </c>
      <c r="AG413" s="53" t="s">
        <v>273</v>
      </c>
      <c r="AH413" s="53">
        <v>920</v>
      </c>
    </row>
    <row r="414" spans="1:34" x14ac:dyDescent="0.2">
      <c r="A414" s="103" t="s">
        <v>558</v>
      </c>
      <c r="B414" s="53" t="s">
        <v>273</v>
      </c>
      <c r="C414" s="53">
        <v>920</v>
      </c>
      <c r="D414" s="53">
        <v>313</v>
      </c>
      <c r="E414" s="104">
        <v>39800</v>
      </c>
      <c r="F414" s="104">
        <v>932</v>
      </c>
      <c r="G414" s="95">
        <v>21.1</v>
      </c>
      <c r="H414" s="104">
        <v>309</v>
      </c>
      <c r="I414" s="102">
        <v>34.5</v>
      </c>
      <c r="J414" s="104">
        <v>820</v>
      </c>
      <c r="K414" s="104">
        <v>56</v>
      </c>
      <c r="L414" s="104">
        <v>31</v>
      </c>
      <c r="M414" s="102">
        <v>5480</v>
      </c>
      <c r="N414" s="95">
        <v>11800</v>
      </c>
      <c r="O414" s="95">
        <v>371</v>
      </c>
      <c r="P414" s="95">
        <v>13600</v>
      </c>
      <c r="Q414" s="102">
        <v>170</v>
      </c>
      <c r="R414" s="102">
        <v>1100</v>
      </c>
      <c r="S414" s="102">
        <v>65.400000000000006</v>
      </c>
      <c r="T414" s="102">
        <v>1750</v>
      </c>
      <c r="Z414" s="95">
        <v>15600</v>
      </c>
      <c r="AA414" s="95">
        <v>17600</v>
      </c>
      <c r="AB414" s="88">
        <f t="shared" si="9"/>
        <v>5544</v>
      </c>
      <c r="AD414">
        <v>6430</v>
      </c>
      <c r="AE414" s="102">
        <v>7180</v>
      </c>
      <c r="AF414" s="103" t="s">
        <v>561</v>
      </c>
      <c r="AG414" s="53" t="s">
        <v>273</v>
      </c>
      <c r="AH414" s="53">
        <v>920</v>
      </c>
    </row>
    <row r="415" spans="1:34" x14ac:dyDescent="0.2">
      <c r="A415" s="103" t="s">
        <v>559</v>
      </c>
      <c r="B415" s="53" t="s">
        <v>273</v>
      </c>
      <c r="C415" s="53">
        <v>920</v>
      </c>
      <c r="D415" s="53">
        <v>342</v>
      </c>
      <c r="E415" s="104">
        <v>43600</v>
      </c>
      <c r="F415" s="104">
        <v>912</v>
      </c>
      <c r="G415" s="95">
        <v>19.3</v>
      </c>
      <c r="H415" s="104">
        <v>418</v>
      </c>
      <c r="I415" s="102">
        <v>32</v>
      </c>
      <c r="J415" s="104">
        <v>793</v>
      </c>
      <c r="K415" s="104">
        <v>59</v>
      </c>
      <c r="L415" s="104">
        <v>35</v>
      </c>
      <c r="M415" s="102">
        <v>6250</v>
      </c>
      <c r="N415" s="95">
        <v>13700</v>
      </c>
      <c r="O415" s="95">
        <v>379</v>
      </c>
      <c r="P415" s="95">
        <v>15400</v>
      </c>
      <c r="Q415" s="102">
        <v>390</v>
      </c>
      <c r="R415" s="102">
        <v>1870</v>
      </c>
      <c r="S415" s="102">
        <v>94.6</v>
      </c>
      <c r="T415" s="102">
        <v>2880</v>
      </c>
      <c r="Z415" s="95">
        <v>17000</v>
      </c>
      <c r="AA415" s="95">
        <v>19200</v>
      </c>
      <c r="AB415" s="88">
        <f t="shared" si="9"/>
        <v>6048</v>
      </c>
      <c r="AD415">
        <v>6560</v>
      </c>
      <c r="AE415" s="102">
        <v>7880</v>
      </c>
      <c r="AF415" s="103" t="s">
        <v>562</v>
      </c>
      <c r="AG415" s="53" t="s">
        <v>273</v>
      </c>
      <c r="AH415" s="53">
        <v>920</v>
      </c>
    </row>
    <row r="416" spans="1:34" x14ac:dyDescent="0.2">
      <c r="A416" s="103" t="s">
        <v>560</v>
      </c>
      <c r="B416" s="53" t="s">
        <v>273</v>
      </c>
      <c r="C416" s="53">
        <v>920</v>
      </c>
      <c r="D416" s="53">
        <v>365</v>
      </c>
      <c r="E416" s="104">
        <v>46400</v>
      </c>
      <c r="F416" s="104">
        <v>916</v>
      </c>
      <c r="G416" s="95">
        <v>20.3</v>
      </c>
      <c r="H416" s="104">
        <v>419</v>
      </c>
      <c r="I416" s="102">
        <v>34.299999999999997</v>
      </c>
      <c r="J416" s="104">
        <v>793</v>
      </c>
      <c r="K416" s="104">
        <v>61</v>
      </c>
      <c r="L416" s="104">
        <v>36</v>
      </c>
      <c r="M416" s="102">
        <v>6710</v>
      </c>
      <c r="N416" s="95">
        <v>14600</v>
      </c>
      <c r="O416" s="95">
        <v>380</v>
      </c>
      <c r="P416" s="95">
        <v>16500</v>
      </c>
      <c r="Q416" s="102">
        <v>421</v>
      </c>
      <c r="R416" s="102">
        <v>2010</v>
      </c>
      <c r="S416" s="102">
        <v>95.3</v>
      </c>
      <c r="T416" s="102">
        <v>3110</v>
      </c>
      <c r="Z416" s="95">
        <v>18200</v>
      </c>
      <c r="AA416" s="95">
        <v>20600</v>
      </c>
      <c r="AB416" s="88">
        <f t="shared" si="9"/>
        <v>6489</v>
      </c>
      <c r="AD416">
        <v>6650</v>
      </c>
      <c r="AE416" s="102">
        <v>8470</v>
      </c>
      <c r="AF416" s="103" t="s">
        <v>563</v>
      </c>
      <c r="AG416" s="53" t="s">
        <v>273</v>
      </c>
      <c r="AH416" s="53">
        <v>920</v>
      </c>
    </row>
    <row r="417" spans="1:35" x14ac:dyDescent="0.2">
      <c r="A417" s="103" t="s">
        <v>561</v>
      </c>
      <c r="B417" s="53" t="s">
        <v>273</v>
      </c>
      <c r="C417" s="53">
        <v>920</v>
      </c>
      <c r="D417" s="53">
        <v>387</v>
      </c>
      <c r="E417" s="104">
        <v>49300</v>
      </c>
      <c r="F417" s="104">
        <v>921</v>
      </c>
      <c r="G417" s="95">
        <v>21.3</v>
      </c>
      <c r="H417" s="104">
        <v>420</v>
      </c>
      <c r="I417" s="102">
        <v>36.6</v>
      </c>
      <c r="J417" s="104">
        <v>792</v>
      </c>
      <c r="K417" s="104">
        <v>64</v>
      </c>
      <c r="L417" s="104">
        <v>36</v>
      </c>
      <c r="M417" s="102">
        <v>7180</v>
      </c>
      <c r="N417" s="95">
        <v>15600</v>
      </c>
      <c r="O417" s="95">
        <v>382</v>
      </c>
      <c r="P417" s="95">
        <v>17600</v>
      </c>
      <c r="Q417" s="102">
        <v>453</v>
      </c>
      <c r="R417" s="102">
        <v>2160</v>
      </c>
      <c r="S417" s="102">
        <v>95.9</v>
      </c>
      <c r="T417" s="102">
        <v>3330</v>
      </c>
      <c r="Z417" s="95">
        <v>19900</v>
      </c>
      <c r="AA417" s="95">
        <v>22600</v>
      </c>
      <c r="AB417" s="88">
        <f t="shared" si="9"/>
        <v>7119</v>
      </c>
      <c r="AD417">
        <v>6700</v>
      </c>
      <c r="AE417" s="102">
        <v>9350</v>
      </c>
      <c r="AF417" s="103" t="s">
        <v>564</v>
      </c>
      <c r="AG417" s="53" t="s">
        <v>273</v>
      </c>
      <c r="AH417" s="53">
        <v>920</v>
      </c>
    </row>
    <row r="418" spans="1:35" x14ac:dyDescent="0.2">
      <c r="A418" s="103" t="s">
        <v>562</v>
      </c>
      <c r="B418" s="53" t="s">
        <v>273</v>
      </c>
      <c r="C418" s="53">
        <v>920</v>
      </c>
      <c r="D418" s="53">
        <v>417</v>
      </c>
      <c r="E418" s="104">
        <v>53300</v>
      </c>
      <c r="F418" s="104">
        <v>928</v>
      </c>
      <c r="G418" s="95">
        <v>22.5</v>
      </c>
      <c r="H418" s="104">
        <v>422</v>
      </c>
      <c r="I418" s="102">
        <v>39.9</v>
      </c>
      <c r="J418" s="104">
        <v>793</v>
      </c>
      <c r="K418" s="104">
        <v>67</v>
      </c>
      <c r="L418" s="104">
        <v>37</v>
      </c>
      <c r="M418" s="102">
        <v>7880</v>
      </c>
      <c r="N418" s="95">
        <v>17000</v>
      </c>
      <c r="O418" s="95">
        <v>385</v>
      </c>
      <c r="P418" s="95">
        <v>19200</v>
      </c>
      <c r="Q418" s="102">
        <v>501</v>
      </c>
      <c r="R418" s="102">
        <v>2370</v>
      </c>
      <c r="S418" s="102">
        <v>97</v>
      </c>
      <c r="T418" s="102">
        <v>3670</v>
      </c>
      <c r="Z418" s="95">
        <v>21700</v>
      </c>
      <c r="AA418" s="95">
        <v>24800</v>
      </c>
      <c r="AB418" s="88">
        <f t="shared" si="9"/>
        <v>7812</v>
      </c>
      <c r="AD418">
        <v>6800</v>
      </c>
      <c r="AE418" s="102">
        <v>10300</v>
      </c>
      <c r="AF418" s="103" t="s">
        <v>565</v>
      </c>
      <c r="AG418" s="53" t="s">
        <v>273</v>
      </c>
      <c r="AH418" s="53">
        <v>920</v>
      </c>
    </row>
    <row r="419" spans="1:35" x14ac:dyDescent="0.2">
      <c r="A419" s="103" t="s">
        <v>563</v>
      </c>
      <c r="B419" s="53" t="s">
        <v>273</v>
      </c>
      <c r="C419" s="53">
        <v>920</v>
      </c>
      <c r="D419" s="53">
        <v>446</v>
      </c>
      <c r="E419" s="104">
        <v>57000</v>
      </c>
      <c r="F419" s="104">
        <v>933</v>
      </c>
      <c r="G419" s="95">
        <v>24</v>
      </c>
      <c r="H419" s="104">
        <v>423</v>
      </c>
      <c r="I419" s="102">
        <v>42.7</v>
      </c>
      <c r="J419" s="104">
        <v>792</v>
      </c>
      <c r="K419" s="104">
        <v>70</v>
      </c>
      <c r="L419" s="104">
        <v>38</v>
      </c>
      <c r="M419" s="102">
        <v>8470</v>
      </c>
      <c r="N419" s="95">
        <v>18200</v>
      </c>
      <c r="O419" s="95">
        <v>385</v>
      </c>
      <c r="P419" s="95">
        <v>20600</v>
      </c>
      <c r="Q419" s="102">
        <v>540</v>
      </c>
      <c r="R419" s="102">
        <v>2550</v>
      </c>
      <c r="S419" s="102">
        <v>97.3</v>
      </c>
      <c r="T419" s="102">
        <v>3950</v>
      </c>
      <c r="Z419" s="95">
        <v>23800</v>
      </c>
      <c r="AA419" s="95">
        <v>27400</v>
      </c>
      <c r="AB419" s="88">
        <f t="shared" si="9"/>
        <v>8631</v>
      </c>
      <c r="AD419">
        <v>6900</v>
      </c>
      <c r="AE419" s="102">
        <v>11400</v>
      </c>
      <c r="AF419" s="103" t="s">
        <v>566</v>
      </c>
      <c r="AG419" s="53" t="s">
        <v>273</v>
      </c>
      <c r="AH419" s="53">
        <v>920</v>
      </c>
    </row>
    <row r="420" spans="1:35" x14ac:dyDescent="0.2">
      <c r="A420" s="103" t="s">
        <v>564</v>
      </c>
      <c r="B420" s="53" t="s">
        <v>273</v>
      </c>
      <c r="C420" s="53">
        <v>920</v>
      </c>
      <c r="D420" s="53">
        <v>488</v>
      </c>
      <c r="E420" s="104">
        <v>62100</v>
      </c>
      <c r="F420" s="104">
        <v>942</v>
      </c>
      <c r="G420" s="95">
        <v>25.9</v>
      </c>
      <c r="H420" s="104">
        <v>422</v>
      </c>
      <c r="I420" s="102">
        <v>47</v>
      </c>
      <c r="J420" s="104">
        <v>797</v>
      </c>
      <c r="K420" s="104">
        <v>73</v>
      </c>
      <c r="L420" s="104">
        <v>37</v>
      </c>
      <c r="M420" s="102">
        <v>9350</v>
      </c>
      <c r="N420" s="95">
        <v>19900</v>
      </c>
      <c r="O420" s="95">
        <v>388</v>
      </c>
      <c r="P420" s="95">
        <v>22600</v>
      </c>
      <c r="Q420" s="102">
        <v>590</v>
      </c>
      <c r="R420" s="102">
        <v>2800</v>
      </c>
      <c r="S420" s="102">
        <v>97.5</v>
      </c>
      <c r="T420" s="102">
        <v>4340</v>
      </c>
      <c r="Z420" s="95">
        <v>26600</v>
      </c>
      <c r="AA420" s="95">
        <v>30700</v>
      </c>
      <c r="AB420" s="88">
        <f t="shared" si="9"/>
        <v>9670.5</v>
      </c>
      <c r="AD420">
        <v>7000</v>
      </c>
      <c r="AE420" s="102">
        <v>12900</v>
      </c>
      <c r="AF420" s="103" t="s">
        <v>567</v>
      </c>
      <c r="AG420" s="53" t="s">
        <v>273</v>
      </c>
      <c r="AH420" s="53">
        <v>920</v>
      </c>
    </row>
    <row r="421" spans="1:35" x14ac:dyDescent="0.2">
      <c r="A421" s="103" t="s">
        <v>565</v>
      </c>
      <c r="B421" s="53" t="s">
        <v>273</v>
      </c>
      <c r="C421" s="53">
        <v>920</v>
      </c>
      <c r="D421" s="53">
        <v>534</v>
      </c>
      <c r="E421" s="104">
        <v>68000</v>
      </c>
      <c r="F421" s="104">
        <v>950</v>
      </c>
      <c r="G421" s="95">
        <v>28.4</v>
      </c>
      <c r="H421" s="104">
        <v>425</v>
      </c>
      <c r="I421" s="102">
        <v>51.1</v>
      </c>
      <c r="J421" s="104">
        <v>797</v>
      </c>
      <c r="K421" s="104">
        <v>77</v>
      </c>
      <c r="L421" s="104">
        <v>38</v>
      </c>
      <c r="M421" s="102">
        <v>10300</v>
      </c>
      <c r="N421" s="95">
        <v>21700</v>
      </c>
      <c r="O421" s="95">
        <v>389</v>
      </c>
      <c r="P421" s="95">
        <v>24800</v>
      </c>
      <c r="Q421" s="102">
        <v>656</v>
      </c>
      <c r="R421" s="102">
        <v>3090</v>
      </c>
      <c r="S421" s="102">
        <v>98.2</v>
      </c>
      <c r="T421" s="102">
        <v>4800</v>
      </c>
      <c r="Z421" s="95">
        <v>29400</v>
      </c>
      <c r="AA421" s="95">
        <v>34100</v>
      </c>
      <c r="AB421" s="88">
        <f t="shared" si="9"/>
        <v>10741.5</v>
      </c>
      <c r="AD421">
        <v>7000</v>
      </c>
      <c r="AE421" s="102">
        <v>14400</v>
      </c>
      <c r="AF421" s="103" t="s">
        <v>568</v>
      </c>
      <c r="AG421" s="53" t="s">
        <v>273</v>
      </c>
      <c r="AH421" s="53">
        <v>920</v>
      </c>
    </row>
    <row r="422" spans="1:35" x14ac:dyDescent="0.2">
      <c r="A422" s="103" t="s">
        <v>566</v>
      </c>
      <c r="B422" s="53" t="s">
        <v>273</v>
      </c>
      <c r="C422" s="53">
        <v>920</v>
      </c>
      <c r="D422" s="53">
        <v>585</v>
      </c>
      <c r="E422" s="104">
        <v>74500</v>
      </c>
      <c r="F422" s="104">
        <v>960</v>
      </c>
      <c r="G422" s="95">
        <v>31</v>
      </c>
      <c r="H422" s="104">
        <v>427</v>
      </c>
      <c r="I422" s="102">
        <v>55.9</v>
      </c>
      <c r="J422" s="104">
        <v>797</v>
      </c>
      <c r="K422" s="104">
        <v>82</v>
      </c>
      <c r="L422" s="104">
        <v>40</v>
      </c>
      <c r="M422" s="102">
        <v>11400</v>
      </c>
      <c r="N422" s="95">
        <v>23800</v>
      </c>
      <c r="O422" s="95">
        <v>391</v>
      </c>
      <c r="P422" s="95">
        <v>27400</v>
      </c>
      <c r="Q422" s="102">
        <v>728</v>
      </c>
      <c r="R422" s="102">
        <v>3410</v>
      </c>
      <c r="S422" s="102">
        <v>98.9</v>
      </c>
      <c r="T422" s="102">
        <v>5310</v>
      </c>
      <c r="Z422" s="95">
        <v>32000</v>
      </c>
      <c r="AA422" s="95">
        <v>37300</v>
      </c>
      <c r="AB422" s="88">
        <f t="shared" si="9"/>
        <v>11749.5</v>
      </c>
      <c r="AD422">
        <v>7000</v>
      </c>
      <c r="AE422" s="102">
        <v>15900</v>
      </c>
      <c r="AF422" s="103" t="s">
        <v>569</v>
      </c>
      <c r="AG422" s="53" t="s">
        <v>273</v>
      </c>
      <c r="AH422" s="53">
        <v>920</v>
      </c>
    </row>
    <row r="423" spans="1:35" x14ac:dyDescent="0.2">
      <c r="A423" s="103" t="s">
        <v>567</v>
      </c>
      <c r="B423" s="53" t="s">
        <v>273</v>
      </c>
      <c r="C423" s="53">
        <v>920</v>
      </c>
      <c r="D423" s="53">
        <v>653</v>
      </c>
      <c r="E423" s="104">
        <v>83200</v>
      </c>
      <c r="F423" s="104">
        <v>972</v>
      </c>
      <c r="G423" s="95">
        <v>34.5</v>
      </c>
      <c r="H423" s="104">
        <v>431</v>
      </c>
      <c r="I423" s="102">
        <v>62</v>
      </c>
      <c r="J423" s="104">
        <v>797</v>
      </c>
      <c r="K423" s="104">
        <v>88</v>
      </c>
      <c r="L423" s="104">
        <v>41</v>
      </c>
      <c r="M423" s="102">
        <v>12900</v>
      </c>
      <c r="N423" s="95">
        <v>26600</v>
      </c>
      <c r="O423" s="95">
        <v>394</v>
      </c>
      <c r="P423" s="95">
        <v>30700</v>
      </c>
      <c r="Q423" s="102">
        <v>830</v>
      </c>
      <c r="R423" s="102">
        <v>3850</v>
      </c>
      <c r="S423" s="102">
        <v>99.9</v>
      </c>
      <c r="T423" s="102">
        <v>6020</v>
      </c>
      <c r="Z423" s="95">
        <v>35800</v>
      </c>
      <c r="AA423" s="95">
        <v>42100</v>
      </c>
      <c r="AB423" s="88">
        <f t="shared" si="9"/>
        <v>13261.5</v>
      </c>
      <c r="AD423">
        <v>7000</v>
      </c>
      <c r="AE423" s="102">
        <v>18100</v>
      </c>
      <c r="AF423" s="103" t="s">
        <v>570</v>
      </c>
      <c r="AG423" s="53" t="s">
        <v>273</v>
      </c>
      <c r="AH423" s="53">
        <v>920</v>
      </c>
    </row>
    <row r="424" spans="1:35" x14ac:dyDescent="0.2">
      <c r="A424" s="103" t="s">
        <v>568</v>
      </c>
      <c r="B424" s="53" t="s">
        <v>273</v>
      </c>
      <c r="C424" s="53">
        <v>920</v>
      </c>
      <c r="D424" s="53">
        <v>722</v>
      </c>
      <c r="E424" s="104">
        <v>91900</v>
      </c>
      <c r="F424" s="104">
        <v>984</v>
      </c>
      <c r="G424" s="95">
        <v>38.1</v>
      </c>
      <c r="H424" s="104">
        <v>434</v>
      </c>
      <c r="I424" s="102">
        <v>68.099999999999994</v>
      </c>
      <c r="J424" s="104">
        <v>797</v>
      </c>
      <c r="K424" s="104">
        <v>94</v>
      </c>
      <c r="L424" s="104">
        <v>43</v>
      </c>
      <c r="M424" s="102">
        <v>14400</v>
      </c>
      <c r="N424" s="95">
        <v>29400</v>
      </c>
      <c r="O424" s="95">
        <v>396</v>
      </c>
      <c r="P424" s="95">
        <v>34100</v>
      </c>
      <c r="Q424" s="102">
        <v>932</v>
      </c>
      <c r="R424" s="102">
        <v>4300</v>
      </c>
      <c r="S424" s="102">
        <v>101</v>
      </c>
      <c r="T424" s="102">
        <v>6730</v>
      </c>
      <c r="Z424" s="95">
        <v>39500</v>
      </c>
      <c r="AA424" s="95">
        <v>46800</v>
      </c>
      <c r="AB424" s="88">
        <f t="shared" si="9"/>
        <v>14742</v>
      </c>
      <c r="AD424">
        <v>7000</v>
      </c>
      <c r="AE424" s="102">
        <v>20300</v>
      </c>
      <c r="AF424" s="103" t="s">
        <v>571</v>
      </c>
      <c r="AG424" s="53" t="s">
        <v>273</v>
      </c>
      <c r="AH424" s="53">
        <v>920</v>
      </c>
    </row>
    <row r="425" spans="1:35" x14ac:dyDescent="0.2">
      <c r="A425" s="103" t="s">
        <v>569</v>
      </c>
      <c r="B425" s="53" t="s">
        <v>273</v>
      </c>
      <c r="C425" s="53">
        <v>920</v>
      </c>
      <c r="D425" s="53">
        <v>784</v>
      </c>
      <c r="E425" s="104">
        <v>99800</v>
      </c>
      <c r="F425" s="104">
        <v>996</v>
      </c>
      <c r="G425" s="95">
        <v>40.9</v>
      </c>
      <c r="H425" s="104">
        <v>437</v>
      </c>
      <c r="I425" s="102">
        <v>73.900000000000006</v>
      </c>
      <c r="J425" s="104">
        <v>797</v>
      </c>
      <c r="K425" s="104">
        <v>100</v>
      </c>
      <c r="L425" s="104">
        <v>45</v>
      </c>
      <c r="M425" s="102">
        <v>15900</v>
      </c>
      <c r="N425" s="95">
        <v>32000</v>
      </c>
      <c r="O425" s="95">
        <v>399</v>
      </c>
      <c r="P425" s="95">
        <v>37300</v>
      </c>
      <c r="Q425" s="102">
        <v>1030</v>
      </c>
      <c r="R425" s="102">
        <v>4730</v>
      </c>
      <c r="S425" s="102">
        <v>102</v>
      </c>
      <c r="T425" s="102">
        <v>7420</v>
      </c>
      <c r="Z425" s="95">
        <v>7890</v>
      </c>
      <c r="AA425" s="95">
        <v>9170</v>
      </c>
      <c r="AB425">
        <v>2890</v>
      </c>
      <c r="AC425">
        <v>2210</v>
      </c>
      <c r="AD425">
        <v>3610</v>
      </c>
      <c r="AE425" s="102">
        <v>3940</v>
      </c>
      <c r="AF425" s="103" t="s">
        <v>572</v>
      </c>
      <c r="AG425" s="53" t="s">
        <v>573</v>
      </c>
      <c r="AH425" s="53">
        <v>1000</v>
      </c>
      <c r="AI425" t="s">
        <v>355</v>
      </c>
    </row>
    <row r="426" spans="1:35" x14ac:dyDescent="0.2">
      <c r="A426" s="103" t="s">
        <v>570</v>
      </c>
      <c r="B426" s="53" t="s">
        <v>273</v>
      </c>
      <c r="C426" s="53">
        <v>920</v>
      </c>
      <c r="D426" s="53">
        <v>876</v>
      </c>
      <c r="E426" s="104">
        <v>112000</v>
      </c>
      <c r="F426" s="104">
        <v>1012</v>
      </c>
      <c r="G426" s="95">
        <v>45.5</v>
      </c>
      <c r="H426" s="104">
        <v>442</v>
      </c>
      <c r="I426" s="102">
        <v>82</v>
      </c>
      <c r="J426" s="104">
        <v>797</v>
      </c>
      <c r="K426" s="104">
        <v>108</v>
      </c>
      <c r="L426" s="104">
        <v>47</v>
      </c>
      <c r="M426" s="102">
        <v>18100</v>
      </c>
      <c r="N426" s="95">
        <v>35800</v>
      </c>
      <c r="O426" s="95">
        <v>402</v>
      </c>
      <c r="P426" s="95">
        <v>42100</v>
      </c>
      <c r="Q426" s="102">
        <v>1190</v>
      </c>
      <c r="R426" s="102">
        <v>5370</v>
      </c>
      <c r="S426" s="102">
        <v>103</v>
      </c>
      <c r="T426" s="102">
        <v>8460</v>
      </c>
      <c r="Z426" s="95">
        <v>9190</v>
      </c>
      <c r="AA426" s="95">
        <v>10500</v>
      </c>
      <c r="AB426">
        <v>3310</v>
      </c>
      <c r="AC426">
        <v>2210</v>
      </c>
      <c r="AD426">
        <v>3790</v>
      </c>
      <c r="AE426" s="102">
        <v>4590</v>
      </c>
      <c r="AF426" s="103" t="s">
        <v>574</v>
      </c>
      <c r="AG426" s="53" t="s">
        <v>573</v>
      </c>
      <c r="AH426" s="53">
        <v>1000</v>
      </c>
      <c r="AI426" t="s">
        <v>355</v>
      </c>
    </row>
    <row r="427" spans="1:35" x14ac:dyDescent="0.2">
      <c r="A427" s="103" t="s">
        <v>571</v>
      </c>
      <c r="B427" s="53" t="s">
        <v>273</v>
      </c>
      <c r="C427" s="53">
        <v>920</v>
      </c>
      <c r="D427" s="53">
        <v>967</v>
      </c>
      <c r="E427" s="104">
        <v>123000</v>
      </c>
      <c r="F427" s="104">
        <v>1028</v>
      </c>
      <c r="G427" s="95">
        <v>50</v>
      </c>
      <c r="H427" s="104">
        <v>446</v>
      </c>
      <c r="I427" s="102">
        <v>89.9</v>
      </c>
      <c r="J427" s="104">
        <v>797</v>
      </c>
      <c r="K427" s="104">
        <v>116</v>
      </c>
      <c r="L427" s="104">
        <v>49</v>
      </c>
      <c r="M427" s="102">
        <v>20300</v>
      </c>
      <c r="N427" s="95">
        <v>39500</v>
      </c>
      <c r="O427" s="95">
        <v>406</v>
      </c>
      <c r="P427" s="95">
        <v>46800</v>
      </c>
      <c r="Q427" s="102">
        <v>1340</v>
      </c>
      <c r="R427" s="102">
        <v>6000</v>
      </c>
      <c r="S427" s="102">
        <v>104</v>
      </c>
      <c r="T427" s="102">
        <v>9490</v>
      </c>
      <c r="Z427" s="95">
        <v>11600</v>
      </c>
      <c r="AA427" s="95">
        <v>13000</v>
      </c>
      <c r="AB427">
        <v>4100</v>
      </c>
      <c r="AC427">
        <v>2210</v>
      </c>
      <c r="AD427">
        <v>5230</v>
      </c>
      <c r="AE427" s="102">
        <v>5780</v>
      </c>
      <c r="AF427" s="103" t="s">
        <v>575</v>
      </c>
      <c r="AG427" s="53" t="s">
        <v>573</v>
      </c>
      <c r="AH427" s="53">
        <v>1000</v>
      </c>
      <c r="AI427" t="s">
        <v>355</v>
      </c>
    </row>
    <row r="428" spans="1:35" x14ac:dyDescent="0.2">
      <c r="A428" s="103" t="s">
        <v>576</v>
      </c>
      <c r="B428" s="53" t="s">
        <v>573</v>
      </c>
      <c r="C428" s="53">
        <v>1000</v>
      </c>
      <c r="D428" s="53">
        <v>200</v>
      </c>
      <c r="E428" s="104">
        <v>25600</v>
      </c>
      <c r="F428" s="104">
        <v>1000</v>
      </c>
      <c r="G428" s="95">
        <v>14</v>
      </c>
      <c r="H428" s="104">
        <v>300</v>
      </c>
      <c r="I428" s="102">
        <v>20</v>
      </c>
      <c r="J428" s="104">
        <v>942</v>
      </c>
      <c r="K428" s="104">
        <v>29</v>
      </c>
      <c r="L428" s="104">
        <v>15</v>
      </c>
      <c r="M428" s="102">
        <v>3940</v>
      </c>
      <c r="N428" s="95">
        <v>7890</v>
      </c>
      <c r="O428" s="95">
        <v>392</v>
      </c>
      <c r="P428" s="95">
        <v>9170</v>
      </c>
      <c r="Q428" s="102">
        <v>90.2</v>
      </c>
      <c r="R428" s="102">
        <v>602</v>
      </c>
      <c r="S428" s="102">
        <v>59.4</v>
      </c>
      <c r="T428" s="102">
        <v>948</v>
      </c>
      <c r="Z428" s="95">
        <v>13300</v>
      </c>
      <c r="AA428" s="95">
        <v>14800</v>
      </c>
      <c r="AB428">
        <v>4660</v>
      </c>
      <c r="AC428">
        <v>2210</v>
      </c>
      <c r="AD428">
        <v>5400</v>
      </c>
      <c r="AE428" s="102">
        <v>6640</v>
      </c>
      <c r="AF428" s="103" t="s">
        <v>577</v>
      </c>
      <c r="AG428" s="53" t="s">
        <v>573</v>
      </c>
      <c r="AH428" s="53">
        <v>1000</v>
      </c>
      <c r="AI428" t="s">
        <v>355</v>
      </c>
    </row>
    <row r="429" spans="1:35" x14ac:dyDescent="0.2">
      <c r="A429" s="103" t="s">
        <v>578</v>
      </c>
      <c r="B429" s="53" t="s">
        <v>573</v>
      </c>
      <c r="C429" s="53">
        <v>1000</v>
      </c>
      <c r="D429" s="53">
        <v>223</v>
      </c>
      <c r="E429" s="104">
        <v>28400</v>
      </c>
      <c r="F429" s="104">
        <v>1000</v>
      </c>
      <c r="G429" s="95">
        <v>14</v>
      </c>
      <c r="H429" s="104">
        <v>300</v>
      </c>
      <c r="I429" s="102">
        <v>25</v>
      </c>
      <c r="J429" s="104">
        <v>932</v>
      </c>
      <c r="K429" s="104">
        <v>34</v>
      </c>
      <c r="L429" s="104">
        <v>15</v>
      </c>
      <c r="M429" s="102">
        <v>4590</v>
      </c>
      <c r="N429" s="95">
        <v>9190</v>
      </c>
      <c r="O429" s="95">
        <v>402</v>
      </c>
      <c r="P429" s="95">
        <v>10500</v>
      </c>
      <c r="Q429" s="102">
        <v>113</v>
      </c>
      <c r="R429" s="102">
        <v>752</v>
      </c>
      <c r="S429" s="102">
        <v>63.1</v>
      </c>
      <c r="T429" s="102">
        <v>1170</v>
      </c>
      <c r="Z429" s="95">
        <v>16100</v>
      </c>
      <c r="AA429" s="95">
        <v>17700</v>
      </c>
      <c r="AB429">
        <v>5580</v>
      </c>
      <c r="AC429">
        <v>2210</v>
      </c>
      <c r="AD429">
        <v>6910</v>
      </c>
      <c r="AE429" s="102">
        <v>8060</v>
      </c>
      <c r="AF429" s="103" t="s">
        <v>579</v>
      </c>
      <c r="AG429" s="53" t="s">
        <v>573</v>
      </c>
      <c r="AH429" s="53">
        <v>1000</v>
      </c>
      <c r="AI429" t="s">
        <v>355</v>
      </c>
    </row>
    <row r="430" spans="1:35" x14ac:dyDescent="0.2">
      <c r="A430" s="103" t="s">
        <v>580</v>
      </c>
      <c r="B430" s="53" t="s">
        <v>573</v>
      </c>
      <c r="C430" s="53">
        <v>1000</v>
      </c>
      <c r="D430" s="53">
        <v>262</v>
      </c>
      <c r="E430" s="104">
        <v>33400</v>
      </c>
      <c r="F430" s="104">
        <v>1000</v>
      </c>
      <c r="G430" s="95">
        <v>14</v>
      </c>
      <c r="H430" s="104">
        <v>400</v>
      </c>
      <c r="I430" s="102">
        <v>25</v>
      </c>
      <c r="J430" s="104">
        <v>932</v>
      </c>
      <c r="K430" s="104">
        <v>34</v>
      </c>
      <c r="L430" s="104">
        <v>15</v>
      </c>
      <c r="M430" s="102">
        <v>5780</v>
      </c>
      <c r="N430" s="95">
        <v>11600</v>
      </c>
      <c r="O430" s="95">
        <v>416</v>
      </c>
      <c r="P430" s="95">
        <v>13000</v>
      </c>
      <c r="Q430" s="102">
        <v>267</v>
      </c>
      <c r="R430" s="102">
        <v>1330</v>
      </c>
      <c r="S430" s="102">
        <v>89.4</v>
      </c>
      <c r="T430" s="102">
        <v>2050</v>
      </c>
      <c r="Z430" s="95">
        <v>18200</v>
      </c>
      <c r="AA430" s="95">
        <v>20000</v>
      </c>
      <c r="AB430">
        <v>6300</v>
      </c>
      <c r="AC430">
        <v>2210</v>
      </c>
      <c r="AD430">
        <v>7080</v>
      </c>
      <c r="AE430" s="102">
        <v>9120</v>
      </c>
      <c r="AF430" s="103" t="s">
        <v>581</v>
      </c>
      <c r="AG430" s="53" t="s">
        <v>573</v>
      </c>
      <c r="AH430" s="53">
        <v>1000</v>
      </c>
      <c r="AI430" t="s">
        <v>355</v>
      </c>
    </row>
    <row r="431" spans="1:35" x14ac:dyDescent="0.2">
      <c r="A431" s="103" t="s">
        <v>582</v>
      </c>
      <c r="B431" s="53" t="s">
        <v>573</v>
      </c>
      <c r="C431" s="53">
        <v>1000</v>
      </c>
      <c r="D431" s="53">
        <v>293</v>
      </c>
      <c r="E431" s="104">
        <v>37300</v>
      </c>
      <c r="F431" s="104">
        <v>1000</v>
      </c>
      <c r="G431" s="95">
        <v>14</v>
      </c>
      <c r="H431" s="104">
        <v>400</v>
      </c>
      <c r="I431" s="102">
        <v>30</v>
      </c>
      <c r="J431" s="104">
        <v>922</v>
      </c>
      <c r="K431" s="104">
        <v>39</v>
      </c>
      <c r="L431" s="104">
        <v>15</v>
      </c>
      <c r="M431" s="102">
        <v>6640</v>
      </c>
      <c r="N431" s="95">
        <v>13300</v>
      </c>
      <c r="O431" s="95">
        <v>422</v>
      </c>
      <c r="P431" s="95">
        <v>14800</v>
      </c>
      <c r="Q431" s="102">
        <v>320</v>
      </c>
      <c r="R431" s="102">
        <v>1600</v>
      </c>
      <c r="S431" s="102">
        <v>92.6</v>
      </c>
      <c r="T431" s="102">
        <v>2450</v>
      </c>
      <c r="Z431" s="95">
        <v>22200</v>
      </c>
      <c r="AA431" s="95">
        <v>24200</v>
      </c>
      <c r="AB431">
        <v>7620</v>
      </c>
      <c r="AC431">
        <v>2210</v>
      </c>
      <c r="AD431">
        <v>8030</v>
      </c>
      <c r="AE431" s="102">
        <v>11100</v>
      </c>
      <c r="AF431" s="103" t="s">
        <v>583</v>
      </c>
      <c r="AG431" s="53" t="s">
        <v>573</v>
      </c>
      <c r="AH431" s="53">
        <v>1000</v>
      </c>
      <c r="AI431" t="s">
        <v>355</v>
      </c>
    </row>
    <row r="432" spans="1:35" x14ac:dyDescent="0.2">
      <c r="A432" s="103" t="s">
        <v>584</v>
      </c>
      <c r="B432" s="53" t="s">
        <v>573</v>
      </c>
      <c r="C432" s="53">
        <v>1000</v>
      </c>
      <c r="D432" s="53">
        <v>340</v>
      </c>
      <c r="E432" s="104">
        <v>43300</v>
      </c>
      <c r="F432" s="104">
        <v>1000</v>
      </c>
      <c r="G432" s="95">
        <v>14</v>
      </c>
      <c r="H432" s="104">
        <v>500</v>
      </c>
      <c r="I432" s="102">
        <v>30</v>
      </c>
      <c r="J432" s="104">
        <v>922</v>
      </c>
      <c r="K432" s="104">
        <v>39</v>
      </c>
      <c r="L432" s="104">
        <v>15</v>
      </c>
      <c r="M432" s="102">
        <v>8060</v>
      </c>
      <c r="N432" s="95">
        <v>16100</v>
      </c>
      <c r="O432" s="95">
        <v>431</v>
      </c>
      <c r="P432" s="95">
        <v>17700</v>
      </c>
      <c r="Q432" s="102">
        <v>625</v>
      </c>
      <c r="R432" s="102">
        <v>2500</v>
      </c>
      <c r="S432" s="102">
        <v>120</v>
      </c>
      <c r="T432" s="102">
        <v>3800</v>
      </c>
      <c r="Z432" s="95">
        <v>10400</v>
      </c>
      <c r="AA432" s="95">
        <v>12000</v>
      </c>
      <c r="AB432">
        <v>3780</v>
      </c>
      <c r="AC432">
        <v>2210</v>
      </c>
      <c r="AD432">
        <v>3710</v>
      </c>
      <c r="AE432" s="102">
        <v>5720</v>
      </c>
      <c r="AF432" s="103" t="s">
        <v>585</v>
      </c>
      <c r="AG432" s="53" t="s">
        <v>573</v>
      </c>
      <c r="AH432" s="53">
        <v>1100</v>
      </c>
      <c r="AI432" t="s">
        <v>355</v>
      </c>
    </row>
    <row r="433" spans="1:35" x14ac:dyDescent="0.2">
      <c r="A433" s="103" t="s">
        <v>586</v>
      </c>
      <c r="B433" s="53" t="s">
        <v>573</v>
      </c>
      <c r="C433" s="53">
        <v>1000</v>
      </c>
      <c r="D433" s="53">
        <v>377</v>
      </c>
      <c r="E433" s="104">
        <v>48100</v>
      </c>
      <c r="F433" s="104">
        <v>1000</v>
      </c>
      <c r="G433" s="95">
        <v>14</v>
      </c>
      <c r="H433" s="104">
        <v>500</v>
      </c>
      <c r="I433" s="102">
        <v>35</v>
      </c>
      <c r="J433" s="104">
        <v>912</v>
      </c>
      <c r="K433" s="104">
        <v>44</v>
      </c>
      <c r="L433" s="104">
        <v>15</v>
      </c>
      <c r="M433" s="102">
        <v>9120</v>
      </c>
      <c r="N433" s="95">
        <v>18200</v>
      </c>
      <c r="O433" s="95">
        <v>435</v>
      </c>
      <c r="P433" s="95">
        <v>20000</v>
      </c>
      <c r="Q433" s="102">
        <v>729</v>
      </c>
      <c r="R433" s="102">
        <v>2920</v>
      </c>
      <c r="S433" s="102">
        <v>123</v>
      </c>
      <c r="T433" s="102">
        <v>4420</v>
      </c>
      <c r="Z433" s="95">
        <v>13000</v>
      </c>
      <c r="AA433" s="95">
        <v>14700</v>
      </c>
      <c r="AB433">
        <v>4630</v>
      </c>
      <c r="AC433">
        <v>2210</v>
      </c>
      <c r="AD433">
        <v>5150</v>
      </c>
      <c r="AE433" s="102">
        <v>7160</v>
      </c>
      <c r="AF433" s="103" t="s">
        <v>587</v>
      </c>
      <c r="AG433" s="53" t="s">
        <v>573</v>
      </c>
      <c r="AH433" s="53">
        <v>1100</v>
      </c>
      <c r="AI433" t="s">
        <v>355</v>
      </c>
    </row>
    <row r="434" spans="1:35" x14ac:dyDescent="0.2">
      <c r="A434" s="103" t="s">
        <v>588</v>
      </c>
      <c r="B434" s="53" t="s">
        <v>573</v>
      </c>
      <c r="C434" s="53">
        <v>1000</v>
      </c>
      <c r="D434" s="53">
        <v>447</v>
      </c>
      <c r="E434" s="104">
        <v>57100</v>
      </c>
      <c r="F434" s="104">
        <v>1000</v>
      </c>
      <c r="G434" s="95">
        <v>14</v>
      </c>
      <c r="H434" s="104">
        <v>550</v>
      </c>
      <c r="I434" s="102">
        <v>40</v>
      </c>
      <c r="J434" s="104">
        <v>898</v>
      </c>
      <c r="K434" s="104">
        <v>51</v>
      </c>
      <c r="L434" s="104">
        <v>17</v>
      </c>
      <c r="M434" s="102">
        <v>11100</v>
      </c>
      <c r="N434" s="95">
        <v>22200</v>
      </c>
      <c r="O434" s="95">
        <v>441</v>
      </c>
      <c r="P434" s="95">
        <v>24200</v>
      </c>
      <c r="Q434" s="102">
        <v>1110</v>
      </c>
      <c r="R434" s="102">
        <v>4030</v>
      </c>
      <c r="S434" s="102">
        <v>139</v>
      </c>
      <c r="T434" s="102">
        <v>6100</v>
      </c>
      <c r="Z434" s="95">
        <v>14900</v>
      </c>
      <c r="AA434" s="95">
        <v>16700</v>
      </c>
      <c r="AB434">
        <v>5260</v>
      </c>
      <c r="AC434">
        <v>2210</v>
      </c>
      <c r="AD434">
        <v>5310</v>
      </c>
      <c r="AE434" s="102">
        <v>8220</v>
      </c>
      <c r="AF434" s="103" t="s">
        <v>589</v>
      </c>
      <c r="AG434" s="53" t="s">
        <v>573</v>
      </c>
      <c r="AH434" s="53">
        <v>1100</v>
      </c>
      <c r="AI434" t="s">
        <v>355</v>
      </c>
    </row>
    <row r="435" spans="1:35" x14ac:dyDescent="0.2">
      <c r="A435" s="103" t="s">
        <v>590</v>
      </c>
      <c r="B435" s="53" t="s">
        <v>573</v>
      </c>
      <c r="C435" s="53">
        <v>1100</v>
      </c>
      <c r="D435" s="53">
        <v>234</v>
      </c>
      <c r="E435" s="104">
        <v>29800</v>
      </c>
      <c r="F435" s="104">
        <v>1100</v>
      </c>
      <c r="G435" s="95">
        <v>14</v>
      </c>
      <c r="H435" s="104">
        <v>300</v>
      </c>
      <c r="I435" s="102">
        <v>25</v>
      </c>
      <c r="J435" s="104">
        <v>1032</v>
      </c>
      <c r="K435" s="104">
        <v>34</v>
      </c>
      <c r="L435" s="104">
        <v>15</v>
      </c>
      <c r="M435" s="102">
        <v>5720</v>
      </c>
      <c r="N435" s="95">
        <v>10400</v>
      </c>
      <c r="O435" s="95">
        <v>438</v>
      </c>
      <c r="P435" s="95">
        <v>12000</v>
      </c>
      <c r="Q435" s="102">
        <v>113</v>
      </c>
      <c r="R435" s="102">
        <v>752</v>
      </c>
      <c r="S435" s="102">
        <v>61.6</v>
      </c>
      <c r="T435" s="102">
        <v>1180</v>
      </c>
      <c r="Z435" s="95">
        <v>18100</v>
      </c>
      <c r="AA435" s="95">
        <v>19900</v>
      </c>
      <c r="AB435">
        <v>6270</v>
      </c>
      <c r="AC435">
        <v>2210</v>
      </c>
      <c r="AD435">
        <v>6810</v>
      </c>
      <c r="AE435" s="102">
        <v>9940</v>
      </c>
      <c r="AF435" s="103" t="s">
        <v>591</v>
      </c>
      <c r="AG435" s="53" t="s">
        <v>573</v>
      </c>
      <c r="AH435" s="53">
        <v>1100</v>
      </c>
      <c r="AI435" t="s">
        <v>355</v>
      </c>
    </row>
    <row r="436" spans="1:35" x14ac:dyDescent="0.2">
      <c r="A436" s="103" t="s">
        <v>592</v>
      </c>
      <c r="B436" s="53" t="s">
        <v>573</v>
      </c>
      <c r="C436" s="53">
        <v>1100</v>
      </c>
      <c r="D436" s="53">
        <v>273</v>
      </c>
      <c r="E436" s="104">
        <v>34800</v>
      </c>
      <c r="F436" s="104">
        <v>1100</v>
      </c>
      <c r="G436" s="95">
        <v>14</v>
      </c>
      <c r="H436" s="104">
        <v>400</v>
      </c>
      <c r="I436" s="102">
        <v>25</v>
      </c>
      <c r="J436" s="104">
        <v>1032</v>
      </c>
      <c r="K436" s="104">
        <v>34</v>
      </c>
      <c r="L436" s="104">
        <v>15</v>
      </c>
      <c r="M436" s="102">
        <v>7160</v>
      </c>
      <c r="N436" s="95">
        <v>13000</v>
      </c>
      <c r="O436" s="95">
        <v>454</v>
      </c>
      <c r="P436" s="95">
        <v>14700</v>
      </c>
      <c r="Q436" s="102">
        <v>267</v>
      </c>
      <c r="R436" s="102">
        <v>1330</v>
      </c>
      <c r="S436" s="102">
        <v>87.6</v>
      </c>
      <c r="T436" s="102">
        <v>2050</v>
      </c>
      <c r="Z436" s="95">
        <v>20400</v>
      </c>
      <c r="AA436" s="95">
        <v>22400</v>
      </c>
      <c r="AB436">
        <v>7060</v>
      </c>
      <c r="AC436">
        <v>2210</v>
      </c>
      <c r="AD436">
        <v>6970</v>
      </c>
      <c r="AE436" s="102">
        <v>11200</v>
      </c>
      <c r="AF436" s="103" t="s">
        <v>593</v>
      </c>
      <c r="AG436" s="53" t="s">
        <v>573</v>
      </c>
      <c r="AH436" s="53">
        <v>1100</v>
      </c>
      <c r="AI436" t="s">
        <v>355</v>
      </c>
    </row>
    <row r="437" spans="1:35" x14ac:dyDescent="0.2">
      <c r="A437" s="103" t="s">
        <v>594</v>
      </c>
      <c r="B437" s="53" t="s">
        <v>573</v>
      </c>
      <c r="C437" s="53">
        <v>1100</v>
      </c>
      <c r="D437" s="53">
        <v>304</v>
      </c>
      <c r="E437" s="104">
        <v>38700</v>
      </c>
      <c r="F437" s="104">
        <v>1100</v>
      </c>
      <c r="G437" s="95">
        <v>14</v>
      </c>
      <c r="H437" s="104">
        <v>400</v>
      </c>
      <c r="I437" s="102">
        <v>30</v>
      </c>
      <c r="J437" s="104">
        <v>1022</v>
      </c>
      <c r="K437" s="104">
        <v>39</v>
      </c>
      <c r="L437" s="104">
        <v>15</v>
      </c>
      <c r="M437" s="102">
        <v>8220</v>
      </c>
      <c r="N437" s="95">
        <v>14900</v>
      </c>
      <c r="O437" s="95">
        <v>461</v>
      </c>
      <c r="P437" s="95">
        <v>16700</v>
      </c>
      <c r="Q437" s="102">
        <v>320</v>
      </c>
      <c r="R437" s="102">
        <v>1600</v>
      </c>
      <c r="S437" s="102">
        <v>90.9</v>
      </c>
      <c r="T437" s="102">
        <v>2450</v>
      </c>
      <c r="Z437" s="95">
        <v>24800</v>
      </c>
      <c r="AA437" s="95">
        <v>27100</v>
      </c>
      <c r="AB437">
        <v>8540</v>
      </c>
      <c r="AC437">
        <v>2210</v>
      </c>
      <c r="AD437">
        <v>7890</v>
      </c>
      <c r="AE437" s="102">
        <v>13700</v>
      </c>
      <c r="AF437" s="103" t="s">
        <v>595</v>
      </c>
      <c r="AG437" s="53" t="s">
        <v>573</v>
      </c>
      <c r="AH437" s="53">
        <v>1100</v>
      </c>
      <c r="AI437" t="s">
        <v>355</v>
      </c>
    </row>
    <row r="438" spans="1:35" x14ac:dyDescent="0.2">
      <c r="A438" s="103" t="s">
        <v>596</v>
      </c>
      <c r="B438" s="53" t="s">
        <v>573</v>
      </c>
      <c r="C438" s="53">
        <v>1100</v>
      </c>
      <c r="D438" s="53">
        <v>351</v>
      </c>
      <c r="E438" s="104">
        <v>44700</v>
      </c>
      <c r="F438" s="104">
        <v>1100</v>
      </c>
      <c r="G438" s="95">
        <v>14</v>
      </c>
      <c r="H438" s="104">
        <v>500</v>
      </c>
      <c r="I438" s="102">
        <v>30</v>
      </c>
      <c r="J438" s="104">
        <v>1022</v>
      </c>
      <c r="K438" s="104">
        <v>39</v>
      </c>
      <c r="L438" s="104">
        <v>15</v>
      </c>
      <c r="M438" s="102">
        <v>9940</v>
      </c>
      <c r="N438" s="95">
        <v>18100</v>
      </c>
      <c r="O438" s="95">
        <v>472</v>
      </c>
      <c r="P438" s="95">
        <v>19900</v>
      </c>
      <c r="Q438" s="102">
        <v>625</v>
      </c>
      <c r="R438" s="102">
        <v>2500</v>
      </c>
      <c r="S438" s="102">
        <v>118</v>
      </c>
      <c r="T438" s="102">
        <v>3800</v>
      </c>
      <c r="Z438" s="95">
        <v>12100</v>
      </c>
      <c r="AA438" s="95">
        <v>14200</v>
      </c>
      <c r="AB438">
        <v>4470</v>
      </c>
      <c r="AC438">
        <v>2890</v>
      </c>
      <c r="AD438">
        <v>3560</v>
      </c>
      <c r="AE438" s="102">
        <v>7250</v>
      </c>
      <c r="AF438" s="103" t="s">
        <v>597</v>
      </c>
      <c r="AG438" s="53" t="s">
        <v>573</v>
      </c>
      <c r="AH438" s="53">
        <v>1200</v>
      </c>
      <c r="AI438" t="s">
        <v>355</v>
      </c>
    </row>
    <row r="439" spans="1:35" x14ac:dyDescent="0.2">
      <c r="A439" s="103" t="s">
        <v>598</v>
      </c>
      <c r="B439" s="53" t="s">
        <v>573</v>
      </c>
      <c r="C439" s="53">
        <v>1100</v>
      </c>
      <c r="D439" s="53">
        <v>388</v>
      </c>
      <c r="E439" s="104">
        <v>49500</v>
      </c>
      <c r="F439" s="104">
        <v>1100</v>
      </c>
      <c r="G439" s="95">
        <v>14</v>
      </c>
      <c r="H439" s="104">
        <v>500</v>
      </c>
      <c r="I439" s="102">
        <v>35</v>
      </c>
      <c r="J439" s="104">
        <v>1012</v>
      </c>
      <c r="K439" s="104">
        <v>44</v>
      </c>
      <c r="L439" s="104">
        <v>15</v>
      </c>
      <c r="M439" s="102">
        <v>11200</v>
      </c>
      <c r="N439" s="95">
        <v>20400</v>
      </c>
      <c r="O439" s="95">
        <v>476</v>
      </c>
      <c r="P439" s="95">
        <v>22400</v>
      </c>
      <c r="Q439" s="102">
        <v>729</v>
      </c>
      <c r="R439" s="102">
        <v>2920</v>
      </c>
      <c r="S439" s="102">
        <v>121</v>
      </c>
      <c r="T439" s="102">
        <v>4430</v>
      </c>
      <c r="Z439" s="95">
        <v>15000</v>
      </c>
      <c r="AA439" s="95">
        <v>17100</v>
      </c>
      <c r="AB439">
        <v>5390</v>
      </c>
      <c r="AC439">
        <v>2890</v>
      </c>
      <c r="AD439">
        <v>4980</v>
      </c>
      <c r="AE439" s="102">
        <v>8970</v>
      </c>
      <c r="AF439" s="103" t="s">
        <v>599</v>
      </c>
      <c r="AG439" s="53" t="s">
        <v>573</v>
      </c>
      <c r="AH439" s="53">
        <v>1200</v>
      </c>
      <c r="AI439" t="s">
        <v>355</v>
      </c>
    </row>
    <row r="440" spans="1:35" x14ac:dyDescent="0.2">
      <c r="A440" s="103" t="s">
        <v>600</v>
      </c>
      <c r="B440" s="53" t="s">
        <v>573</v>
      </c>
      <c r="C440" s="53">
        <v>1100</v>
      </c>
      <c r="D440" s="53">
        <v>458</v>
      </c>
      <c r="E440" s="104">
        <v>58500</v>
      </c>
      <c r="F440" s="104">
        <v>1100</v>
      </c>
      <c r="G440" s="95">
        <v>14</v>
      </c>
      <c r="H440" s="104">
        <v>550</v>
      </c>
      <c r="I440" s="102">
        <v>40</v>
      </c>
      <c r="J440" s="104">
        <v>998</v>
      </c>
      <c r="K440" s="104">
        <v>51</v>
      </c>
      <c r="L440" s="104">
        <v>17</v>
      </c>
      <c r="M440" s="102">
        <v>13700</v>
      </c>
      <c r="N440" s="95">
        <v>24800</v>
      </c>
      <c r="O440" s="95">
        <v>484</v>
      </c>
      <c r="P440" s="95">
        <v>27100</v>
      </c>
      <c r="Q440" s="102">
        <v>1110</v>
      </c>
      <c r="R440" s="102">
        <v>4030</v>
      </c>
      <c r="S440" s="102">
        <v>138</v>
      </c>
      <c r="T440" s="102">
        <v>6100</v>
      </c>
      <c r="Z440" s="95">
        <v>17100</v>
      </c>
      <c r="AA440" s="95">
        <v>19300</v>
      </c>
      <c r="AB440">
        <v>6080</v>
      </c>
      <c r="AC440">
        <v>2890</v>
      </c>
      <c r="AD440">
        <v>5150</v>
      </c>
      <c r="AE440" s="102">
        <v>10200</v>
      </c>
      <c r="AF440" s="103" t="s">
        <v>601</v>
      </c>
      <c r="AG440" s="53" t="s">
        <v>573</v>
      </c>
      <c r="AH440" s="53">
        <v>1200</v>
      </c>
      <c r="AI440" t="s">
        <v>355</v>
      </c>
    </row>
    <row r="441" spans="1:35" x14ac:dyDescent="0.2">
      <c r="A441" s="103" t="s">
        <v>602</v>
      </c>
      <c r="B441" s="53" t="s">
        <v>573</v>
      </c>
      <c r="C441" s="53">
        <v>1200</v>
      </c>
      <c r="D441" s="53">
        <v>263</v>
      </c>
      <c r="E441" s="104">
        <v>33500</v>
      </c>
      <c r="F441" s="104">
        <v>1200</v>
      </c>
      <c r="G441" s="95">
        <v>16</v>
      </c>
      <c r="H441" s="104">
        <v>300</v>
      </c>
      <c r="I441" s="102">
        <v>25</v>
      </c>
      <c r="J441" s="104">
        <v>1132</v>
      </c>
      <c r="K441" s="104">
        <v>34</v>
      </c>
      <c r="L441" s="104">
        <v>16</v>
      </c>
      <c r="M441" s="102">
        <v>7250</v>
      </c>
      <c r="N441" s="95">
        <v>12100</v>
      </c>
      <c r="O441" s="95">
        <v>465</v>
      </c>
      <c r="P441" s="95">
        <v>14200</v>
      </c>
      <c r="Q441" s="102">
        <v>113</v>
      </c>
      <c r="R441" s="102">
        <v>753</v>
      </c>
      <c r="S441" s="102">
        <v>58.1</v>
      </c>
      <c r="T441" s="102">
        <v>1200</v>
      </c>
      <c r="Z441" s="95">
        <v>20500</v>
      </c>
      <c r="AA441" s="95">
        <v>22800</v>
      </c>
      <c r="AB441">
        <v>7180</v>
      </c>
      <c r="AC441">
        <v>2890</v>
      </c>
      <c r="AD441">
        <v>6630</v>
      </c>
      <c r="AE441" s="102">
        <v>12300</v>
      </c>
      <c r="AF441" s="103" t="s">
        <v>603</v>
      </c>
      <c r="AG441" s="53" t="s">
        <v>573</v>
      </c>
      <c r="AH441" s="53">
        <v>1200</v>
      </c>
      <c r="AI441" t="s">
        <v>355</v>
      </c>
    </row>
    <row r="442" spans="1:35" x14ac:dyDescent="0.2">
      <c r="A442" s="103" t="s">
        <v>604</v>
      </c>
      <c r="B442" s="53" t="s">
        <v>573</v>
      </c>
      <c r="C442" s="53">
        <v>1200</v>
      </c>
      <c r="D442" s="53">
        <v>302</v>
      </c>
      <c r="E442" s="104">
        <v>38500</v>
      </c>
      <c r="F442" s="104">
        <v>1200</v>
      </c>
      <c r="G442" s="95">
        <v>16</v>
      </c>
      <c r="H442" s="104">
        <v>400</v>
      </c>
      <c r="I442" s="102">
        <v>25</v>
      </c>
      <c r="J442" s="104">
        <v>1132</v>
      </c>
      <c r="K442" s="104">
        <v>34</v>
      </c>
      <c r="L442" s="104">
        <v>16</v>
      </c>
      <c r="M442" s="102">
        <v>8970</v>
      </c>
      <c r="N442" s="95">
        <v>15000</v>
      </c>
      <c r="O442" s="95">
        <v>483</v>
      </c>
      <c r="P442" s="95">
        <v>17100</v>
      </c>
      <c r="Q442" s="102">
        <v>267</v>
      </c>
      <c r="R442" s="102">
        <v>1340</v>
      </c>
      <c r="S442" s="102">
        <v>83.3</v>
      </c>
      <c r="T442" s="102">
        <v>2070</v>
      </c>
      <c r="Z442" s="95">
        <v>23100</v>
      </c>
      <c r="AA442" s="95">
        <v>25600</v>
      </c>
      <c r="AB442">
        <v>8060</v>
      </c>
      <c r="AC442">
        <v>2890</v>
      </c>
      <c r="AD442">
        <v>6790</v>
      </c>
      <c r="AE442" s="102">
        <v>13800</v>
      </c>
      <c r="AF442" s="103" t="s">
        <v>605</v>
      </c>
      <c r="AG442" s="53" t="s">
        <v>573</v>
      </c>
      <c r="AH442" s="53">
        <v>1200</v>
      </c>
      <c r="AI442" t="s">
        <v>355</v>
      </c>
    </row>
    <row r="443" spans="1:35" x14ac:dyDescent="0.2">
      <c r="A443" s="103" t="s">
        <v>606</v>
      </c>
      <c r="B443" s="53" t="s">
        <v>573</v>
      </c>
      <c r="C443" s="53">
        <v>1200</v>
      </c>
      <c r="D443" s="53">
        <v>333</v>
      </c>
      <c r="E443" s="104">
        <v>42400</v>
      </c>
      <c r="F443" s="104">
        <v>1200</v>
      </c>
      <c r="G443" s="95">
        <v>16</v>
      </c>
      <c r="H443" s="104">
        <v>400</v>
      </c>
      <c r="I443" s="102">
        <v>30</v>
      </c>
      <c r="J443" s="104">
        <v>1122</v>
      </c>
      <c r="K443" s="104">
        <v>39</v>
      </c>
      <c r="L443" s="104">
        <v>16</v>
      </c>
      <c r="M443" s="102">
        <v>10200</v>
      </c>
      <c r="N443" s="95">
        <v>17100</v>
      </c>
      <c r="O443" s="95">
        <v>490</v>
      </c>
      <c r="P443" s="95">
        <v>19300</v>
      </c>
      <c r="Q443" s="102">
        <v>320</v>
      </c>
      <c r="R443" s="102">
        <v>1600</v>
      </c>
      <c r="S443" s="102">
        <v>86.9</v>
      </c>
      <c r="T443" s="102">
        <v>2470</v>
      </c>
      <c r="Z443" s="95">
        <v>27900</v>
      </c>
      <c r="AA443" s="95">
        <v>30600</v>
      </c>
      <c r="AB443">
        <v>9640</v>
      </c>
      <c r="AC443">
        <v>2890</v>
      </c>
      <c r="AD443">
        <v>7710</v>
      </c>
      <c r="AE443" s="102">
        <v>16700</v>
      </c>
      <c r="AF443" s="103" t="s">
        <v>607</v>
      </c>
      <c r="AG443" s="53" t="s">
        <v>573</v>
      </c>
      <c r="AH443" s="53">
        <v>1200</v>
      </c>
      <c r="AI443" t="s">
        <v>355</v>
      </c>
    </row>
    <row r="444" spans="1:35" x14ac:dyDescent="0.2">
      <c r="A444" s="103" t="s">
        <v>608</v>
      </c>
      <c r="B444" s="53" t="s">
        <v>573</v>
      </c>
      <c r="C444" s="53">
        <v>1200</v>
      </c>
      <c r="D444" s="53">
        <v>380</v>
      </c>
      <c r="E444" s="104">
        <v>48400</v>
      </c>
      <c r="F444" s="104">
        <v>1200</v>
      </c>
      <c r="G444" s="95">
        <v>16</v>
      </c>
      <c r="H444" s="104">
        <v>500</v>
      </c>
      <c r="I444" s="102">
        <v>30</v>
      </c>
      <c r="J444" s="104">
        <v>1122</v>
      </c>
      <c r="K444" s="104">
        <v>39</v>
      </c>
      <c r="L444" s="104">
        <v>16</v>
      </c>
      <c r="M444" s="102">
        <v>12300</v>
      </c>
      <c r="N444" s="95">
        <v>20500</v>
      </c>
      <c r="O444" s="95">
        <v>504</v>
      </c>
      <c r="P444" s="95">
        <v>22800</v>
      </c>
      <c r="Q444" s="102">
        <v>625</v>
      </c>
      <c r="R444" s="102">
        <v>2500</v>
      </c>
      <c r="S444" s="102">
        <v>114</v>
      </c>
      <c r="T444" s="102">
        <v>3820</v>
      </c>
      <c r="Z444" s="95">
        <v>20800</v>
      </c>
      <c r="AA444" s="95">
        <v>23700</v>
      </c>
      <c r="AB444">
        <v>7470</v>
      </c>
      <c r="AC444">
        <v>2640</v>
      </c>
      <c r="AD444">
        <v>5000</v>
      </c>
      <c r="AE444" s="102">
        <v>14500</v>
      </c>
      <c r="AF444" s="103" t="s">
        <v>609</v>
      </c>
      <c r="AG444" s="53" t="s">
        <v>573</v>
      </c>
      <c r="AH444" s="53">
        <v>1400</v>
      </c>
      <c r="AI444" t="s">
        <v>355</v>
      </c>
    </row>
    <row r="445" spans="1:35" x14ac:dyDescent="0.2">
      <c r="A445" s="103" t="s">
        <v>610</v>
      </c>
      <c r="B445" s="53" t="s">
        <v>573</v>
      </c>
      <c r="C445" s="53">
        <v>1200</v>
      </c>
      <c r="D445" s="53">
        <v>418</v>
      </c>
      <c r="E445" s="104">
        <v>53200</v>
      </c>
      <c r="F445" s="104">
        <v>1200</v>
      </c>
      <c r="G445" s="95">
        <v>16</v>
      </c>
      <c r="H445" s="104">
        <v>500</v>
      </c>
      <c r="I445" s="102">
        <v>35</v>
      </c>
      <c r="J445" s="104">
        <v>1112</v>
      </c>
      <c r="K445" s="104">
        <v>44</v>
      </c>
      <c r="L445" s="104">
        <v>16</v>
      </c>
      <c r="M445" s="102">
        <v>13800</v>
      </c>
      <c r="N445" s="95">
        <v>23100</v>
      </c>
      <c r="O445" s="95">
        <v>509</v>
      </c>
      <c r="P445" s="95">
        <v>25600</v>
      </c>
      <c r="Q445" s="102">
        <v>730</v>
      </c>
      <c r="R445" s="102">
        <v>2920</v>
      </c>
      <c r="S445" s="102">
        <v>117</v>
      </c>
      <c r="T445" s="102">
        <v>4450</v>
      </c>
      <c r="Z445" s="95">
        <v>24800</v>
      </c>
      <c r="AA445" s="95">
        <v>27800</v>
      </c>
      <c r="AB445">
        <v>8760</v>
      </c>
      <c r="AC445">
        <v>2640</v>
      </c>
      <c r="AD445">
        <v>6450</v>
      </c>
      <c r="AE445" s="102">
        <v>17300</v>
      </c>
      <c r="AF445" s="103" t="s">
        <v>611</v>
      </c>
      <c r="AG445" s="53" t="s">
        <v>573</v>
      </c>
      <c r="AH445" s="53">
        <v>1400</v>
      </c>
      <c r="AI445" t="s">
        <v>355</v>
      </c>
    </row>
    <row r="446" spans="1:35" x14ac:dyDescent="0.2">
      <c r="A446" s="103" t="s">
        <v>612</v>
      </c>
      <c r="B446" s="53" t="s">
        <v>573</v>
      </c>
      <c r="C446" s="53">
        <v>1200</v>
      </c>
      <c r="D446" s="53">
        <v>487</v>
      </c>
      <c r="E446" s="104">
        <v>62100</v>
      </c>
      <c r="F446" s="104">
        <v>1200</v>
      </c>
      <c r="G446" s="95">
        <v>16</v>
      </c>
      <c r="H446" s="104">
        <v>550</v>
      </c>
      <c r="I446" s="102">
        <v>40</v>
      </c>
      <c r="J446" s="104">
        <v>1098</v>
      </c>
      <c r="K446" s="104">
        <v>51</v>
      </c>
      <c r="L446" s="104">
        <v>18</v>
      </c>
      <c r="M446" s="102">
        <v>16700</v>
      </c>
      <c r="N446" s="95">
        <v>27900</v>
      </c>
      <c r="O446" s="95">
        <v>519</v>
      </c>
      <c r="P446" s="95">
        <v>30600</v>
      </c>
      <c r="Q446" s="102">
        <v>1110</v>
      </c>
      <c r="R446" s="102">
        <v>4030</v>
      </c>
      <c r="S446" s="102">
        <v>134</v>
      </c>
      <c r="T446" s="102">
        <v>6120</v>
      </c>
      <c r="Z446" s="95">
        <v>30200</v>
      </c>
      <c r="AA446" s="95">
        <v>33400</v>
      </c>
      <c r="AB446">
        <v>10500</v>
      </c>
      <c r="AC446">
        <v>2660</v>
      </c>
      <c r="AD446">
        <v>7360</v>
      </c>
      <c r="AE446" s="102">
        <v>21100</v>
      </c>
      <c r="AF446" s="103" t="s">
        <v>613</v>
      </c>
      <c r="AG446" s="53" t="s">
        <v>573</v>
      </c>
      <c r="AH446" s="53">
        <v>1400</v>
      </c>
      <c r="AI446" t="s">
        <v>355</v>
      </c>
    </row>
    <row r="447" spans="1:35" x14ac:dyDescent="0.2">
      <c r="A447" s="103" t="s">
        <v>614</v>
      </c>
      <c r="B447" s="53" t="s">
        <v>573</v>
      </c>
      <c r="C447" s="53">
        <v>1400</v>
      </c>
      <c r="D447" s="53">
        <v>358</v>
      </c>
      <c r="E447" s="104">
        <v>45600</v>
      </c>
      <c r="F447" s="104">
        <v>1400</v>
      </c>
      <c r="G447" s="95">
        <v>16</v>
      </c>
      <c r="H447" s="104">
        <v>400</v>
      </c>
      <c r="I447" s="102">
        <v>30</v>
      </c>
      <c r="J447" s="104">
        <v>1322</v>
      </c>
      <c r="K447" s="104">
        <v>39</v>
      </c>
      <c r="L447" s="104">
        <v>16</v>
      </c>
      <c r="M447" s="102">
        <v>14500</v>
      </c>
      <c r="N447" s="95">
        <v>20800</v>
      </c>
      <c r="O447" s="95">
        <v>564</v>
      </c>
      <c r="P447" s="95">
        <v>23700</v>
      </c>
      <c r="Q447" s="102">
        <v>320</v>
      </c>
      <c r="R447" s="102">
        <v>1600</v>
      </c>
      <c r="S447" s="102">
        <v>83.8</v>
      </c>
      <c r="T447" s="102">
        <v>2490</v>
      </c>
      <c r="Z447" s="95">
        <v>33600</v>
      </c>
      <c r="AA447" s="95">
        <v>37000</v>
      </c>
      <c r="AB447">
        <v>11700</v>
      </c>
      <c r="AC447">
        <v>2680</v>
      </c>
      <c r="AD447">
        <v>7510</v>
      </c>
      <c r="AE447" s="102">
        <v>23500</v>
      </c>
      <c r="AF447" s="103" t="s">
        <v>615</v>
      </c>
      <c r="AG447" s="53" t="s">
        <v>573</v>
      </c>
      <c r="AH447" s="53">
        <v>1400</v>
      </c>
      <c r="AI447" t="s">
        <v>355</v>
      </c>
    </row>
    <row r="448" spans="1:35" x14ac:dyDescent="0.2">
      <c r="A448" s="103" t="s">
        <v>616</v>
      </c>
      <c r="B448" s="53" t="s">
        <v>573</v>
      </c>
      <c r="C448" s="53">
        <v>1400</v>
      </c>
      <c r="D448" s="53">
        <v>405</v>
      </c>
      <c r="E448" s="104">
        <v>51600</v>
      </c>
      <c r="F448" s="104">
        <v>1400</v>
      </c>
      <c r="G448" s="95">
        <v>16</v>
      </c>
      <c r="H448" s="104">
        <v>500</v>
      </c>
      <c r="I448" s="102">
        <v>30</v>
      </c>
      <c r="J448" s="104">
        <v>1322</v>
      </c>
      <c r="K448" s="104">
        <v>39</v>
      </c>
      <c r="L448" s="104">
        <v>16</v>
      </c>
      <c r="M448" s="102">
        <v>17300</v>
      </c>
      <c r="N448" s="95">
        <v>24800</v>
      </c>
      <c r="O448" s="95">
        <v>579</v>
      </c>
      <c r="P448" s="95">
        <v>27800</v>
      </c>
      <c r="Q448" s="102">
        <v>625</v>
      </c>
      <c r="R448" s="102">
        <v>2500</v>
      </c>
      <c r="S448" s="102">
        <v>110</v>
      </c>
      <c r="T448" s="102">
        <v>3840</v>
      </c>
      <c r="Z448" s="95">
        <v>40100</v>
      </c>
      <c r="AA448" s="95">
        <v>44000</v>
      </c>
      <c r="AB448">
        <v>13900</v>
      </c>
      <c r="AC448">
        <v>2730</v>
      </c>
      <c r="AD448">
        <v>7790</v>
      </c>
      <c r="AE448" s="102">
        <v>28100</v>
      </c>
      <c r="AF448" s="103" t="s">
        <v>617</v>
      </c>
      <c r="AG448" s="53" t="s">
        <v>573</v>
      </c>
      <c r="AH448" s="53">
        <v>1400</v>
      </c>
      <c r="AI448" t="s">
        <v>355</v>
      </c>
    </row>
    <row r="449" spans="1:35" x14ac:dyDescent="0.2">
      <c r="A449" s="103" t="s">
        <v>618</v>
      </c>
      <c r="B449" s="53" t="s">
        <v>573</v>
      </c>
      <c r="C449" s="53">
        <v>1400</v>
      </c>
      <c r="D449" s="53">
        <v>471</v>
      </c>
      <c r="E449" s="104">
        <v>59900</v>
      </c>
      <c r="F449" s="104">
        <v>1400</v>
      </c>
      <c r="G449" s="95">
        <v>16</v>
      </c>
      <c r="H449" s="104">
        <v>550</v>
      </c>
      <c r="I449" s="102">
        <v>35</v>
      </c>
      <c r="J449" s="104">
        <v>1312</v>
      </c>
      <c r="K449" s="104">
        <v>44</v>
      </c>
      <c r="L449" s="104">
        <v>16</v>
      </c>
      <c r="M449" s="102">
        <v>21100</v>
      </c>
      <c r="N449" s="95">
        <v>30200</v>
      </c>
      <c r="O449" s="95">
        <v>594</v>
      </c>
      <c r="P449" s="95">
        <v>33400</v>
      </c>
      <c r="Q449" s="102">
        <v>971</v>
      </c>
      <c r="R449" s="102">
        <v>3530</v>
      </c>
      <c r="S449" s="102">
        <v>127</v>
      </c>
      <c r="T449" s="102">
        <v>5380</v>
      </c>
      <c r="Z449" s="95">
        <v>29300</v>
      </c>
      <c r="AA449" s="95">
        <v>33100</v>
      </c>
      <c r="AB449">
        <v>9230</v>
      </c>
      <c r="AC449">
        <v>2300</v>
      </c>
      <c r="AD449">
        <v>6720</v>
      </c>
      <c r="AE449" s="102">
        <v>23400</v>
      </c>
      <c r="AF449" s="103" t="s">
        <v>619</v>
      </c>
      <c r="AG449" s="53" t="s">
        <v>573</v>
      </c>
      <c r="AH449" s="53">
        <v>1600</v>
      </c>
      <c r="AI449" t="s">
        <v>355</v>
      </c>
    </row>
    <row r="450" spans="1:35" x14ac:dyDescent="0.2">
      <c r="A450" s="103" t="s">
        <v>620</v>
      </c>
      <c r="B450" s="53" t="s">
        <v>573</v>
      </c>
      <c r="C450" s="53">
        <v>1400</v>
      </c>
      <c r="D450" s="53">
        <v>513</v>
      </c>
      <c r="E450" s="104">
        <v>65300</v>
      </c>
      <c r="F450" s="104">
        <v>1400</v>
      </c>
      <c r="G450" s="95">
        <v>16</v>
      </c>
      <c r="H450" s="104">
        <v>550</v>
      </c>
      <c r="I450" s="102">
        <v>40</v>
      </c>
      <c r="J450" s="104">
        <v>1298</v>
      </c>
      <c r="K450" s="104">
        <v>51</v>
      </c>
      <c r="L450" s="104">
        <v>18</v>
      </c>
      <c r="M450" s="102">
        <v>23500</v>
      </c>
      <c r="N450" s="95">
        <v>33600</v>
      </c>
      <c r="O450" s="95">
        <v>600</v>
      </c>
      <c r="P450" s="95">
        <v>37000</v>
      </c>
      <c r="Q450" s="102">
        <v>1110</v>
      </c>
      <c r="R450" s="102">
        <v>4040</v>
      </c>
      <c r="S450" s="102">
        <v>130</v>
      </c>
      <c r="T450" s="102">
        <v>6140</v>
      </c>
      <c r="Z450" s="95">
        <v>35500</v>
      </c>
      <c r="AA450" s="95">
        <v>39600</v>
      </c>
      <c r="AB450">
        <v>11200</v>
      </c>
      <c r="AC450">
        <v>2320</v>
      </c>
      <c r="AD450">
        <v>7620</v>
      </c>
      <c r="AE450" s="102">
        <v>28400</v>
      </c>
      <c r="AF450" s="103" t="s">
        <v>621</v>
      </c>
      <c r="AG450" s="53" t="s">
        <v>573</v>
      </c>
      <c r="AH450" s="53">
        <v>1600</v>
      </c>
      <c r="AI450" t="s">
        <v>355</v>
      </c>
    </row>
    <row r="451" spans="1:35" x14ac:dyDescent="0.2">
      <c r="A451" s="103" t="s">
        <v>622</v>
      </c>
      <c r="B451" s="53" t="s">
        <v>573</v>
      </c>
      <c r="C451" s="53">
        <v>1400</v>
      </c>
      <c r="D451" s="53">
        <v>597</v>
      </c>
      <c r="E451" s="104">
        <v>76000</v>
      </c>
      <c r="F451" s="104">
        <v>1400</v>
      </c>
      <c r="G451" s="95">
        <v>16</v>
      </c>
      <c r="H451" s="104">
        <v>550</v>
      </c>
      <c r="I451" s="102">
        <v>50</v>
      </c>
      <c r="J451" s="104">
        <v>1278</v>
      </c>
      <c r="K451" s="104">
        <v>61</v>
      </c>
      <c r="L451" s="104">
        <v>18</v>
      </c>
      <c r="M451" s="102">
        <v>28100</v>
      </c>
      <c r="N451" s="95">
        <v>40100</v>
      </c>
      <c r="O451" s="95">
        <v>608</v>
      </c>
      <c r="P451" s="95">
        <v>44000</v>
      </c>
      <c r="Q451" s="102">
        <v>1390</v>
      </c>
      <c r="R451" s="102">
        <v>5040</v>
      </c>
      <c r="S451" s="102">
        <v>135</v>
      </c>
      <c r="T451" s="102">
        <v>7650</v>
      </c>
      <c r="Z451" s="95">
        <v>39500</v>
      </c>
      <c r="AA451" s="95">
        <v>43700</v>
      </c>
      <c r="AB451">
        <v>12400</v>
      </c>
      <c r="AC451">
        <v>2330</v>
      </c>
      <c r="AD451">
        <v>7750</v>
      </c>
      <c r="AE451" s="102">
        <v>31600</v>
      </c>
      <c r="AF451" s="103" t="s">
        <v>623</v>
      </c>
      <c r="AG451" s="53" t="s">
        <v>573</v>
      </c>
      <c r="AH451" s="53">
        <v>1600</v>
      </c>
      <c r="AI451" t="s">
        <v>355</v>
      </c>
    </row>
    <row r="452" spans="1:35" x14ac:dyDescent="0.2">
      <c r="A452" s="103" t="s">
        <v>624</v>
      </c>
      <c r="B452" s="53" t="s">
        <v>573</v>
      </c>
      <c r="C452" s="53">
        <v>1600</v>
      </c>
      <c r="D452" s="53">
        <v>431</v>
      </c>
      <c r="E452" s="104">
        <v>54800</v>
      </c>
      <c r="F452" s="104">
        <v>1600</v>
      </c>
      <c r="G452" s="95">
        <v>16</v>
      </c>
      <c r="H452" s="104">
        <v>500</v>
      </c>
      <c r="I452" s="102">
        <v>30</v>
      </c>
      <c r="J452" s="104">
        <v>1522</v>
      </c>
      <c r="K452" s="104">
        <v>39</v>
      </c>
      <c r="L452" s="104">
        <v>16</v>
      </c>
      <c r="M452" s="102">
        <v>23400</v>
      </c>
      <c r="N452" s="95">
        <v>29300</v>
      </c>
      <c r="O452" s="95">
        <v>653</v>
      </c>
      <c r="P452" s="95">
        <v>33100</v>
      </c>
      <c r="Q452" s="102">
        <v>626</v>
      </c>
      <c r="R452" s="102">
        <v>2500</v>
      </c>
      <c r="S452" s="102">
        <v>107</v>
      </c>
      <c r="T452" s="102">
        <v>3850</v>
      </c>
      <c r="Z452" s="95">
        <v>43300</v>
      </c>
      <c r="AA452" s="95">
        <v>47700</v>
      </c>
      <c r="AB452">
        <v>13600</v>
      </c>
      <c r="AC452">
        <v>2350</v>
      </c>
      <c r="AD452">
        <v>7890</v>
      </c>
      <c r="AE452" s="102">
        <v>34600</v>
      </c>
      <c r="AF452" s="103" t="s">
        <v>625</v>
      </c>
      <c r="AG452" s="53" t="s">
        <v>573</v>
      </c>
      <c r="AH452" s="53">
        <v>1600</v>
      </c>
      <c r="AI452" t="s">
        <v>355</v>
      </c>
    </row>
    <row r="453" spans="1:35" x14ac:dyDescent="0.2">
      <c r="A453" s="103" t="s">
        <v>626</v>
      </c>
      <c r="B453" s="53" t="s">
        <v>573</v>
      </c>
      <c r="C453" s="53">
        <v>1600</v>
      </c>
      <c r="D453" s="53">
        <v>496</v>
      </c>
      <c r="E453" s="104">
        <v>63100</v>
      </c>
      <c r="F453" s="104">
        <v>1600</v>
      </c>
      <c r="G453" s="95">
        <v>16</v>
      </c>
      <c r="H453" s="104">
        <v>550</v>
      </c>
      <c r="I453" s="102">
        <v>35</v>
      </c>
      <c r="J453" s="104">
        <v>1512</v>
      </c>
      <c r="K453" s="104">
        <v>44</v>
      </c>
      <c r="L453" s="104">
        <v>16</v>
      </c>
      <c r="M453" s="102">
        <v>28400</v>
      </c>
      <c r="N453" s="95">
        <v>35500</v>
      </c>
      <c r="O453" s="95">
        <v>671</v>
      </c>
      <c r="P453" s="95">
        <v>39600</v>
      </c>
      <c r="Q453" s="102">
        <v>971</v>
      </c>
      <c r="R453" s="102">
        <v>3530</v>
      </c>
      <c r="S453" s="102">
        <v>124</v>
      </c>
      <c r="T453" s="102">
        <v>5390</v>
      </c>
      <c r="Z453" s="95">
        <v>47100</v>
      </c>
      <c r="AA453" s="95">
        <v>51800</v>
      </c>
      <c r="AB453">
        <v>14800</v>
      </c>
      <c r="AC453">
        <v>2360</v>
      </c>
      <c r="AD453">
        <v>8010</v>
      </c>
      <c r="AE453" s="102">
        <v>37600</v>
      </c>
      <c r="AF453" s="103" t="s">
        <v>627</v>
      </c>
      <c r="AG453" s="53" t="s">
        <v>573</v>
      </c>
      <c r="AH453" s="53">
        <v>1600</v>
      </c>
      <c r="AI453" t="s">
        <v>355</v>
      </c>
    </row>
    <row r="454" spans="1:35" x14ac:dyDescent="0.2">
      <c r="A454" s="103" t="s">
        <v>628</v>
      </c>
      <c r="B454" s="53" t="s">
        <v>573</v>
      </c>
      <c r="C454" s="53">
        <v>1600</v>
      </c>
      <c r="D454" s="53">
        <v>538</v>
      </c>
      <c r="E454" s="104">
        <v>68500</v>
      </c>
      <c r="F454" s="104">
        <v>1600</v>
      </c>
      <c r="G454" s="95">
        <v>16</v>
      </c>
      <c r="H454" s="104">
        <v>550</v>
      </c>
      <c r="I454" s="102">
        <v>40</v>
      </c>
      <c r="J454" s="104">
        <v>1498</v>
      </c>
      <c r="K454" s="104">
        <v>51</v>
      </c>
      <c r="L454" s="104">
        <v>18</v>
      </c>
      <c r="M454" s="102">
        <v>31600</v>
      </c>
      <c r="N454" s="95">
        <v>39500</v>
      </c>
      <c r="O454" s="95">
        <v>679</v>
      </c>
      <c r="P454" s="95">
        <v>43700</v>
      </c>
      <c r="Q454" s="102">
        <v>1110</v>
      </c>
      <c r="R454" s="102">
        <v>4040</v>
      </c>
      <c r="S454" s="102">
        <v>127</v>
      </c>
      <c r="T454" s="102">
        <v>6150</v>
      </c>
      <c r="Z454" s="95">
        <v>36000</v>
      </c>
      <c r="AA454" s="95">
        <v>41800</v>
      </c>
      <c r="AB454">
        <v>13200</v>
      </c>
      <c r="AC454">
        <v>3980</v>
      </c>
      <c r="AD454">
        <v>5960</v>
      </c>
      <c r="AE454" s="102">
        <v>32400</v>
      </c>
      <c r="AF454" s="103" t="s">
        <v>629</v>
      </c>
      <c r="AG454" s="53" t="s">
        <v>573</v>
      </c>
      <c r="AH454" s="53">
        <v>1800</v>
      </c>
      <c r="AI454" t="s">
        <v>355</v>
      </c>
    </row>
    <row r="455" spans="1:35" x14ac:dyDescent="0.2">
      <c r="A455" s="103" t="s">
        <v>630</v>
      </c>
      <c r="B455" s="53" t="s">
        <v>573</v>
      </c>
      <c r="C455" s="53">
        <v>1600</v>
      </c>
      <c r="D455" s="53">
        <v>580</v>
      </c>
      <c r="E455" s="104">
        <v>73800</v>
      </c>
      <c r="F455" s="104">
        <v>1600</v>
      </c>
      <c r="G455" s="95">
        <v>16</v>
      </c>
      <c r="H455" s="104">
        <v>550</v>
      </c>
      <c r="I455" s="102">
        <v>45</v>
      </c>
      <c r="J455" s="104">
        <v>1488</v>
      </c>
      <c r="K455" s="104">
        <v>56</v>
      </c>
      <c r="L455" s="104">
        <v>18</v>
      </c>
      <c r="M455" s="102">
        <v>34600</v>
      </c>
      <c r="N455" s="95">
        <v>43300</v>
      </c>
      <c r="O455" s="95">
        <v>685</v>
      </c>
      <c r="P455" s="95">
        <v>47700</v>
      </c>
      <c r="Q455" s="102">
        <v>1250</v>
      </c>
      <c r="R455" s="102">
        <v>4540</v>
      </c>
      <c r="S455" s="102">
        <v>130</v>
      </c>
      <c r="T455" s="102">
        <v>6900</v>
      </c>
      <c r="Z455" s="95">
        <v>43100</v>
      </c>
      <c r="AA455" s="95">
        <v>49100</v>
      </c>
      <c r="AB455">
        <v>15500</v>
      </c>
      <c r="AC455">
        <v>4000</v>
      </c>
      <c r="AD455">
        <v>6860</v>
      </c>
      <c r="AE455" s="102">
        <v>38800</v>
      </c>
      <c r="AF455" s="103" t="s">
        <v>631</v>
      </c>
      <c r="AG455" s="53" t="s">
        <v>573</v>
      </c>
      <c r="AH455" s="53">
        <v>1800</v>
      </c>
      <c r="AI455" t="s">
        <v>355</v>
      </c>
    </row>
    <row r="456" spans="1:35" x14ac:dyDescent="0.2">
      <c r="A456" s="103" t="s">
        <v>632</v>
      </c>
      <c r="B456" s="53" t="s">
        <v>573</v>
      </c>
      <c r="C456" s="53">
        <v>1600</v>
      </c>
      <c r="D456" s="53">
        <v>622</v>
      </c>
      <c r="E456" s="104">
        <v>79200</v>
      </c>
      <c r="F456" s="104">
        <v>1600</v>
      </c>
      <c r="G456" s="95">
        <v>16</v>
      </c>
      <c r="H456" s="104">
        <v>550</v>
      </c>
      <c r="I456" s="102">
        <v>50</v>
      </c>
      <c r="J456" s="104">
        <v>1478</v>
      </c>
      <c r="K456" s="104">
        <v>61</v>
      </c>
      <c r="L456" s="104">
        <v>18</v>
      </c>
      <c r="M456" s="102">
        <v>37600</v>
      </c>
      <c r="N456" s="95">
        <v>47100</v>
      </c>
      <c r="O456" s="95">
        <v>689</v>
      </c>
      <c r="P456" s="95">
        <v>51800</v>
      </c>
      <c r="Q456" s="102">
        <v>1390</v>
      </c>
      <c r="R456" s="102">
        <v>5040</v>
      </c>
      <c r="S456" s="102">
        <v>132</v>
      </c>
      <c r="T456" s="102">
        <v>7660</v>
      </c>
      <c r="Z456" s="95">
        <v>47400</v>
      </c>
      <c r="AA456" s="95">
        <v>53700</v>
      </c>
      <c r="AB456">
        <v>16900</v>
      </c>
      <c r="AC456">
        <v>4020</v>
      </c>
      <c r="AD456">
        <v>7020</v>
      </c>
      <c r="AE456" s="102">
        <v>42700</v>
      </c>
      <c r="AF456" s="103" t="s">
        <v>633</v>
      </c>
      <c r="AG456" s="53" t="s">
        <v>573</v>
      </c>
      <c r="AH456" s="53">
        <v>1800</v>
      </c>
      <c r="AI456" t="s">
        <v>355</v>
      </c>
    </row>
    <row r="457" spans="1:35" x14ac:dyDescent="0.2">
      <c r="A457" s="103" t="s">
        <v>634</v>
      </c>
      <c r="B457" s="53" t="s">
        <v>573</v>
      </c>
      <c r="C457" s="53">
        <v>1800</v>
      </c>
      <c r="D457" s="53">
        <v>510</v>
      </c>
      <c r="E457" s="104">
        <v>65000</v>
      </c>
      <c r="F457" s="104">
        <v>1800</v>
      </c>
      <c r="G457" s="95">
        <v>20</v>
      </c>
      <c r="H457" s="104">
        <v>500</v>
      </c>
      <c r="I457" s="102">
        <v>30</v>
      </c>
      <c r="J457" s="104">
        <v>1718</v>
      </c>
      <c r="K457" s="104">
        <v>41</v>
      </c>
      <c r="L457" s="104">
        <v>20</v>
      </c>
      <c r="M457" s="102">
        <v>32400</v>
      </c>
      <c r="N457" s="95">
        <v>36000</v>
      </c>
      <c r="O457" s="95">
        <v>706</v>
      </c>
      <c r="P457" s="95">
        <v>41800</v>
      </c>
      <c r="Q457" s="102">
        <v>626</v>
      </c>
      <c r="R457" s="102">
        <v>2500</v>
      </c>
      <c r="S457" s="102">
        <v>98.1</v>
      </c>
      <c r="T457" s="102">
        <v>3930</v>
      </c>
      <c r="Z457" s="95">
        <v>51800</v>
      </c>
      <c r="AA457" s="95">
        <v>58200</v>
      </c>
      <c r="AB457">
        <v>18300</v>
      </c>
      <c r="AC457">
        <v>4050</v>
      </c>
      <c r="AD457">
        <v>7170</v>
      </c>
      <c r="AE457" s="102">
        <v>46600</v>
      </c>
      <c r="AF457" s="103" t="s">
        <v>635</v>
      </c>
      <c r="AG457" s="53" t="s">
        <v>573</v>
      </c>
      <c r="AH457" s="53">
        <v>1800</v>
      </c>
      <c r="AI457" t="s">
        <v>355</v>
      </c>
    </row>
    <row r="458" spans="1:35" x14ac:dyDescent="0.2">
      <c r="A458" s="103" t="s">
        <v>636</v>
      </c>
      <c r="B458" s="53" t="s">
        <v>573</v>
      </c>
      <c r="C458" s="53">
        <v>1800</v>
      </c>
      <c r="D458" s="53">
        <v>575</v>
      </c>
      <c r="E458" s="104">
        <v>73300</v>
      </c>
      <c r="F458" s="104">
        <v>1800</v>
      </c>
      <c r="G458" s="95">
        <v>20</v>
      </c>
      <c r="H458" s="104">
        <v>550</v>
      </c>
      <c r="I458" s="102">
        <v>35</v>
      </c>
      <c r="J458" s="104">
        <v>1708</v>
      </c>
      <c r="K458" s="104">
        <v>46</v>
      </c>
      <c r="L458" s="104">
        <v>20</v>
      </c>
      <c r="M458" s="102">
        <v>38800</v>
      </c>
      <c r="N458" s="95">
        <v>43100</v>
      </c>
      <c r="O458" s="95">
        <v>728</v>
      </c>
      <c r="P458" s="95">
        <v>49100</v>
      </c>
      <c r="Q458" s="102">
        <v>972</v>
      </c>
      <c r="R458" s="102">
        <v>3530</v>
      </c>
      <c r="S458" s="102">
        <v>115</v>
      </c>
      <c r="T458" s="102">
        <v>5470</v>
      </c>
      <c r="Z458" s="95">
        <v>56000</v>
      </c>
      <c r="AA458" s="95">
        <v>62700</v>
      </c>
      <c r="AB458">
        <v>19800</v>
      </c>
      <c r="AC458">
        <v>4070</v>
      </c>
      <c r="AD458">
        <v>7300</v>
      </c>
      <c r="AE458" s="102">
        <v>50400</v>
      </c>
      <c r="AF458" s="103" t="s">
        <v>637</v>
      </c>
      <c r="AG458" s="53" t="s">
        <v>573</v>
      </c>
      <c r="AH458" s="53">
        <v>1800</v>
      </c>
      <c r="AI458" t="s">
        <v>355</v>
      </c>
    </row>
    <row r="459" spans="1:35" x14ac:dyDescent="0.2">
      <c r="A459" s="103" t="s">
        <v>638</v>
      </c>
      <c r="B459" s="53" t="s">
        <v>573</v>
      </c>
      <c r="C459" s="53">
        <v>1800</v>
      </c>
      <c r="D459" s="53">
        <v>617</v>
      </c>
      <c r="E459" s="104">
        <v>78600</v>
      </c>
      <c r="F459" s="104">
        <v>1800</v>
      </c>
      <c r="G459" s="95">
        <v>20</v>
      </c>
      <c r="H459" s="104">
        <v>550</v>
      </c>
      <c r="I459" s="102">
        <v>40</v>
      </c>
      <c r="J459" s="104">
        <v>1698</v>
      </c>
      <c r="K459" s="104">
        <v>51</v>
      </c>
      <c r="L459" s="104">
        <v>20</v>
      </c>
      <c r="M459" s="102">
        <v>42700</v>
      </c>
      <c r="N459" s="95">
        <v>47400</v>
      </c>
      <c r="O459" s="95">
        <v>737</v>
      </c>
      <c r="P459" s="95">
        <v>53700</v>
      </c>
      <c r="Q459" s="102">
        <v>1110</v>
      </c>
      <c r="R459" s="102">
        <v>4040</v>
      </c>
      <c r="S459" s="102">
        <v>119</v>
      </c>
      <c r="T459" s="102">
        <v>6220</v>
      </c>
      <c r="Z459" s="95">
        <v>41400</v>
      </c>
      <c r="AA459" s="95">
        <v>48500</v>
      </c>
      <c r="AB459">
        <v>13000</v>
      </c>
      <c r="AC459">
        <v>3570</v>
      </c>
      <c r="AD459">
        <v>6310</v>
      </c>
      <c r="AE459" s="102">
        <v>41400</v>
      </c>
      <c r="AF459" s="103" t="s">
        <v>639</v>
      </c>
      <c r="AG459" s="53" t="s">
        <v>573</v>
      </c>
      <c r="AH459" s="53">
        <v>2000</v>
      </c>
      <c r="AI459" t="s">
        <v>355</v>
      </c>
    </row>
    <row r="460" spans="1:35" x14ac:dyDescent="0.2">
      <c r="A460" s="103" t="s">
        <v>640</v>
      </c>
      <c r="B460" s="53" t="s">
        <v>573</v>
      </c>
      <c r="C460" s="53">
        <v>1800</v>
      </c>
      <c r="D460" s="53">
        <v>659</v>
      </c>
      <c r="E460" s="104">
        <v>83900</v>
      </c>
      <c r="F460" s="104">
        <v>1800</v>
      </c>
      <c r="G460" s="95">
        <v>20</v>
      </c>
      <c r="H460" s="104">
        <v>550</v>
      </c>
      <c r="I460" s="102">
        <v>45</v>
      </c>
      <c r="J460" s="104">
        <v>1688</v>
      </c>
      <c r="K460" s="104">
        <v>56</v>
      </c>
      <c r="L460" s="104">
        <v>20</v>
      </c>
      <c r="M460" s="102">
        <v>46600</v>
      </c>
      <c r="N460" s="95">
        <v>51800</v>
      </c>
      <c r="O460" s="95">
        <v>745</v>
      </c>
      <c r="P460" s="95">
        <v>58200</v>
      </c>
      <c r="Q460" s="102">
        <v>1250</v>
      </c>
      <c r="R460" s="102">
        <v>4540</v>
      </c>
      <c r="S460" s="102">
        <v>122</v>
      </c>
      <c r="T460" s="102">
        <v>6980</v>
      </c>
      <c r="Z460" s="95">
        <v>49300</v>
      </c>
      <c r="AA460" s="95">
        <v>56600</v>
      </c>
      <c r="AB460">
        <v>15500</v>
      </c>
      <c r="AC460">
        <v>3590</v>
      </c>
      <c r="AD460">
        <v>7210</v>
      </c>
      <c r="AE460" s="102">
        <v>49300</v>
      </c>
      <c r="AF460" s="103" t="s">
        <v>641</v>
      </c>
      <c r="AG460" s="53" t="s">
        <v>573</v>
      </c>
      <c r="AH460" s="53">
        <v>2000</v>
      </c>
      <c r="AI460" t="s">
        <v>355</v>
      </c>
    </row>
    <row r="461" spans="1:35" x14ac:dyDescent="0.2">
      <c r="A461" s="103" t="s">
        <v>642</v>
      </c>
      <c r="B461" s="53" t="s">
        <v>573</v>
      </c>
      <c r="C461" s="53">
        <v>1800</v>
      </c>
      <c r="D461" s="53">
        <v>700</v>
      </c>
      <c r="E461" s="104">
        <v>89200</v>
      </c>
      <c r="F461" s="104">
        <v>1800</v>
      </c>
      <c r="G461" s="95">
        <v>20</v>
      </c>
      <c r="H461" s="104">
        <v>550</v>
      </c>
      <c r="I461" s="102">
        <v>50</v>
      </c>
      <c r="J461" s="104">
        <v>1678</v>
      </c>
      <c r="K461" s="104">
        <v>61</v>
      </c>
      <c r="L461" s="104">
        <v>20</v>
      </c>
      <c r="M461" s="102">
        <v>50400</v>
      </c>
      <c r="N461" s="95">
        <v>56000</v>
      </c>
      <c r="O461" s="95">
        <v>752</v>
      </c>
      <c r="P461" s="95">
        <v>62700</v>
      </c>
      <c r="Q461" s="102">
        <v>1390</v>
      </c>
      <c r="R461" s="102">
        <v>5050</v>
      </c>
      <c r="S461" s="102">
        <v>125</v>
      </c>
      <c r="T461" s="102">
        <v>7730</v>
      </c>
      <c r="Z461" s="95">
        <v>54200</v>
      </c>
      <c r="AA461" s="95">
        <v>61700</v>
      </c>
      <c r="AB461">
        <v>17100</v>
      </c>
      <c r="AC461">
        <v>3600</v>
      </c>
      <c r="AD461">
        <v>7370</v>
      </c>
      <c r="AE461" s="102">
        <v>54200</v>
      </c>
      <c r="AF461" s="103" t="s">
        <v>643</v>
      </c>
      <c r="AG461" s="53" t="s">
        <v>573</v>
      </c>
      <c r="AH461" s="53">
        <v>2000</v>
      </c>
      <c r="AI461" t="s">
        <v>355</v>
      </c>
    </row>
    <row r="462" spans="1:35" x14ac:dyDescent="0.2">
      <c r="A462" s="103" t="s">
        <v>644</v>
      </c>
      <c r="B462" s="53" t="s">
        <v>573</v>
      </c>
      <c r="C462" s="53">
        <v>2000</v>
      </c>
      <c r="D462" s="53">
        <v>542</v>
      </c>
      <c r="E462" s="104">
        <v>69000</v>
      </c>
      <c r="F462" s="104">
        <v>2000</v>
      </c>
      <c r="G462" s="95">
        <v>20</v>
      </c>
      <c r="H462" s="104">
        <v>500</v>
      </c>
      <c r="I462" s="102">
        <v>30</v>
      </c>
      <c r="J462" s="104">
        <v>1918</v>
      </c>
      <c r="K462" s="104">
        <v>41</v>
      </c>
      <c r="L462" s="104">
        <v>20</v>
      </c>
      <c r="M462" s="102">
        <v>41400</v>
      </c>
      <c r="N462" s="95">
        <v>41400</v>
      </c>
      <c r="O462" s="95">
        <v>775</v>
      </c>
      <c r="P462" s="95">
        <v>48500</v>
      </c>
      <c r="Q462" s="102">
        <v>626</v>
      </c>
      <c r="R462" s="102">
        <v>2510</v>
      </c>
      <c r="S462" s="102">
        <v>95.2</v>
      </c>
      <c r="T462" s="102">
        <v>3950</v>
      </c>
      <c r="Z462" s="95">
        <v>63900</v>
      </c>
      <c r="AA462" s="95">
        <v>71800</v>
      </c>
      <c r="AB462">
        <v>20100</v>
      </c>
      <c r="AC462">
        <v>3640</v>
      </c>
      <c r="AD462">
        <v>7620</v>
      </c>
      <c r="AE462" s="102">
        <v>63900</v>
      </c>
      <c r="AF462" s="103" t="s">
        <v>645</v>
      </c>
      <c r="AG462" s="53" t="s">
        <v>573</v>
      </c>
      <c r="AH462" s="53">
        <v>2000</v>
      </c>
      <c r="AI462" t="s">
        <v>355</v>
      </c>
    </row>
    <row r="463" spans="1:35" x14ac:dyDescent="0.2">
      <c r="A463" s="103" t="s">
        <v>646</v>
      </c>
      <c r="B463" s="53" t="s">
        <v>573</v>
      </c>
      <c r="C463" s="53">
        <v>2000</v>
      </c>
      <c r="D463" s="53">
        <v>607</v>
      </c>
      <c r="E463" s="104">
        <v>77300</v>
      </c>
      <c r="F463" s="104">
        <v>2000</v>
      </c>
      <c r="G463" s="95">
        <v>20</v>
      </c>
      <c r="H463" s="104">
        <v>550</v>
      </c>
      <c r="I463" s="102">
        <v>35</v>
      </c>
      <c r="J463" s="104">
        <v>1908</v>
      </c>
      <c r="K463" s="104">
        <v>46</v>
      </c>
      <c r="L463" s="104">
        <v>20</v>
      </c>
      <c r="M463" s="102">
        <v>49300</v>
      </c>
      <c r="N463" s="95">
        <v>49300</v>
      </c>
      <c r="O463" s="95">
        <v>799</v>
      </c>
      <c r="P463" s="95">
        <v>56600</v>
      </c>
      <c r="Q463" s="102">
        <v>972</v>
      </c>
      <c r="R463" s="102">
        <v>3530</v>
      </c>
      <c r="S463" s="102">
        <v>112</v>
      </c>
      <c r="T463" s="102">
        <v>5490</v>
      </c>
      <c r="Z463" s="95">
        <v>2350</v>
      </c>
      <c r="AA463" s="95">
        <v>2590</v>
      </c>
      <c r="AB463" s="88">
        <f>+AA463*0.315</f>
        <v>815.85</v>
      </c>
      <c r="AE463" s="102">
        <v>412</v>
      </c>
      <c r="AF463" s="103" t="s">
        <v>647</v>
      </c>
      <c r="AG463" s="53" t="s">
        <v>573</v>
      </c>
      <c r="AH463" s="53">
        <v>350</v>
      </c>
      <c r="AI463" t="s">
        <v>23</v>
      </c>
    </row>
    <row r="464" spans="1:35" x14ac:dyDescent="0.2">
      <c r="A464" s="103" t="s">
        <v>648</v>
      </c>
      <c r="B464" s="53" t="s">
        <v>573</v>
      </c>
      <c r="C464" s="53">
        <v>2000</v>
      </c>
      <c r="D464" s="53">
        <v>648</v>
      </c>
      <c r="E464" s="104">
        <v>82600</v>
      </c>
      <c r="F464" s="104">
        <v>2000</v>
      </c>
      <c r="G464" s="95">
        <v>20</v>
      </c>
      <c r="H464" s="104">
        <v>550</v>
      </c>
      <c r="I464" s="102">
        <v>40</v>
      </c>
      <c r="J464" s="104">
        <v>1898</v>
      </c>
      <c r="K464" s="104">
        <v>51</v>
      </c>
      <c r="L464" s="104">
        <v>20</v>
      </c>
      <c r="M464" s="102">
        <v>54200</v>
      </c>
      <c r="N464" s="95">
        <v>54200</v>
      </c>
      <c r="O464" s="95">
        <v>810</v>
      </c>
      <c r="P464" s="95">
        <v>61700</v>
      </c>
      <c r="Q464" s="102">
        <v>1110</v>
      </c>
      <c r="R464" s="102">
        <v>4040</v>
      </c>
      <c r="S464" s="102">
        <v>116</v>
      </c>
      <c r="T464" s="102">
        <v>6240</v>
      </c>
      <c r="Z464" s="95">
        <v>2580</v>
      </c>
      <c r="AA464" s="95">
        <v>2870</v>
      </c>
      <c r="AB464" s="88">
        <f t="shared" ref="AB464:AB470" si="10">+AA464*0.315</f>
        <v>904.05</v>
      </c>
      <c r="AE464" s="102">
        <v>451</v>
      </c>
      <c r="AF464" s="103" t="s">
        <v>649</v>
      </c>
      <c r="AG464" s="53" t="s">
        <v>573</v>
      </c>
      <c r="AH464" s="53">
        <v>350</v>
      </c>
    </row>
    <row r="465" spans="1:34" x14ac:dyDescent="0.2">
      <c r="A465" s="103" t="s">
        <v>650</v>
      </c>
      <c r="B465" s="53" t="s">
        <v>573</v>
      </c>
      <c r="C465" s="53">
        <v>2000</v>
      </c>
      <c r="D465" s="53">
        <v>732</v>
      </c>
      <c r="E465" s="104">
        <v>93200</v>
      </c>
      <c r="F465" s="104">
        <v>2000</v>
      </c>
      <c r="G465" s="95">
        <v>20</v>
      </c>
      <c r="H465" s="104">
        <v>550</v>
      </c>
      <c r="I465" s="102">
        <v>50</v>
      </c>
      <c r="J465" s="104">
        <v>1878</v>
      </c>
      <c r="K465" s="104">
        <v>61</v>
      </c>
      <c r="L465" s="104">
        <v>20</v>
      </c>
      <c r="M465" s="102">
        <v>63900</v>
      </c>
      <c r="N465" s="95">
        <v>63900</v>
      </c>
      <c r="O465" s="95">
        <v>828</v>
      </c>
      <c r="P465" s="95">
        <v>71800</v>
      </c>
      <c r="Q465" s="102">
        <v>1390</v>
      </c>
      <c r="R465" s="102">
        <v>5050</v>
      </c>
      <c r="S465" s="102">
        <v>122</v>
      </c>
      <c r="T465" s="102">
        <v>7750</v>
      </c>
      <c r="Z465" s="95">
        <v>2870</v>
      </c>
      <c r="AA465" s="95">
        <v>3220</v>
      </c>
      <c r="AB465" s="88">
        <f t="shared" si="10"/>
        <v>1014.3</v>
      </c>
      <c r="AE465" s="102">
        <v>502</v>
      </c>
      <c r="AF465" s="103" t="s">
        <v>651</v>
      </c>
      <c r="AG465" s="53" t="s">
        <v>573</v>
      </c>
      <c r="AH465" s="53">
        <v>350</v>
      </c>
    </row>
    <row r="466" spans="1:34" x14ac:dyDescent="0.2">
      <c r="A466" s="103" t="s">
        <v>652</v>
      </c>
      <c r="B466" s="53" t="s">
        <v>573</v>
      </c>
      <c r="C466" s="53">
        <v>350</v>
      </c>
      <c r="D466" s="53">
        <v>137</v>
      </c>
      <c r="E466" s="104">
        <v>17500</v>
      </c>
      <c r="F466" s="104">
        <v>350</v>
      </c>
      <c r="G466" s="95">
        <v>11</v>
      </c>
      <c r="H466" s="104">
        <v>350</v>
      </c>
      <c r="I466" s="102">
        <v>20</v>
      </c>
      <c r="J466" s="104">
        <v>292</v>
      </c>
      <c r="K466" s="104">
        <v>29</v>
      </c>
      <c r="L466" s="104">
        <v>14</v>
      </c>
      <c r="M466" s="102">
        <v>412</v>
      </c>
      <c r="N466" s="95">
        <v>2350</v>
      </c>
      <c r="O466" s="95">
        <v>153</v>
      </c>
      <c r="P466" s="95">
        <v>2590</v>
      </c>
      <c r="Q466" s="102">
        <v>143</v>
      </c>
      <c r="R466" s="102">
        <v>817</v>
      </c>
      <c r="S466" s="102">
        <v>90.4</v>
      </c>
      <c r="T466" s="102">
        <v>1240</v>
      </c>
      <c r="Z466" s="95">
        <v>3120</v>
      </c>
      <c r="AA466" s="95">
        <v>3520</v>
      </c>
      <c r="AB466" s="88">
        <f t="shared" si="10"/>
        <v>1108.8</v>
      </c>
      <c r="AE466" s="102">
        <v>546</v>
      </c>
      <c r="AF466" s="103" t="s">
        <v>653</v>
      </c>
      <c r="AG466" s="53" t="s">
        <v>573</v>
      </c>
      <c r="AH466" s="53">
        <v>350</v>
      </c>
    </row>
    <row r="467" spans="1:34" x14ac:dyDescent="0.2">
      <c r="A467" s="103" t="s">
        <v>654</v>
      </c>
      <c r="B467" s="53" t="s">
        <v>573</v>
      </c>
      <c r="C467" s="53">
        <v>350</v>
      </c>
      <c r="D467" s="53">
        <v>155</v>
      </c>
      <c r="E467" s="104">
        <v>19800</v>
      </c>
      <c r="F467" s="104">
        <v>350</v>
      </c>
      <c r="G467" s="95">
        <v>14</v>
      </c>
      <c r="H467" s="104">
        <v>350</v>
      </c>
      <c r="I467" s="102">
        <v>22</v>
      </c>
      <c r="J467" s="104">
        <v>288</v>
      </c>
      <c r="K467" s="104">
        <v>31</v>
      </c>
      <c r="L467" s="104">
        <v>15</v>
      </c>
      <c r="M467" s="102">
        <v>451</v>
      </c>
      <c r="N467" s="95">
        <v>2580</v>
      </c>
      <c r="O467" s="95">
        <v>151</v>
      </c>
      <c r="P467" s="95">
        <v>2870</v>
      </c>
      <c r="Q467" s="102">
        <v>157</v>
      </c>
      <c r="R467" s="102">
        <v>899</v>
      </c>
      <c r="S467" s="102">
        <v>89</v>
      </c>
      <c r="T467" s="102">
        <v>1360</v>
      </c>
      <c r="Z467" s="95">
        <v>3330</v>
      </c>
      <c r="AA467" s="95">
        <v>3810</v>
      </c>
      <c r="AB467" s="88">
        <f t="shared" si="10"/>
        <v>1200.1500000000001</v>
      </c>
      <c r="AE467" s="102">
        <v>583</v>
      </c>
      <c r="AF467" s="103" t="s">
        <v>655</v>
      </c>
      <c r="AG467" s="53" t="s">
        <v>573</v>
      </c>
      <c r="AH467" s="53">
        <v>350</v>
      </c>
    </row>
    <row r="468" spans="1:34" x14ac:dyDescent="0.2">
      <c r="A468" s="103" t="s">
        <v>656</v>
      </c>
      <c r="B468" s="53" t="s">
        <v>573</v>
      </c>
      <c r="C468" s="53">
        <v>350</v>
      </c>
      <c r="D468" s="53">
        <v>176</v>
      </c>
      <c r="E468" s="104">
        <v>22400</v>
      </c>
      <c r="F468" s="104">
        <v>350</v>
      </c>
      <c r="G468" s="95">
        <v>16</v>
      </c>
      <c r="H468" s="104">
        <v>350</v>
      </c>
      <c r="I468" s="102">
        <v>25</v>
      </c>
      <c r="J468" s="104">
        <v>282</v>
      </c>
      <c r="K468" s="104">
        <v>34</v>
      </c>
      <c r="L468" s="104">
        <v>16</v>
      </c>
      <c r="M468" s="102">
        <v>502</v>
      </c>
      <c r="N468" s="95">
        <v>2870</v>
      </c>
      <c r="O468" s="95">
        <v>150</v>
      </c>
      <c r="P468" s="95">
        <v>3220</v>
      </c>
      <c r="Q468" s="102">
        <v>179</v>
      </c>
      <c r="R468" s="102">
        <v>1020</v>
      </c>
      <c r="S468" s="102">
        <v>89.4</v>
      </c>
      <c r="T468" s="102">
        <v>1550</v>
      </c>
      <c r="Z468" s="95">
        <v>3720</v>
      </c>
      <c r="AA468" s="95">
        <v>4280</v>
      </c>
      <c r="AB468" s="88">
        <f t="shared" si="10"/>
        <v>1348.2</v>
      </c>
      <c r="AE468" s="102">
        <v>650</v>
      </c>
      <c r="AF468" s="103" t="s">
        <v>657</v>
      </c>
      <c r="AG468" s="53" t="s">
        <v>573</v>
      </c>
      <c r="AH468" s="53">
        <v>350</v>
      </c>
    </row>
    <row r="469" spans="1:34" x14ac:dyDescent="0.2">
      <c r="A469" s="103" t="s">
        <v>658</v>
      </c>
      <c r="B469" s="53" t="s">
        <v>573</v>
      </c>
      <c r="C469" s="53">
        <v>350</v>
      </c>
      <c r="D469" s="53">
        <v>192</v>
      </c>
      <c r="E469" s="104">
        <v>24400</v>
      </c>
      <c r="F469" s="104">
        <v>350</v>
      </c>
      <c r="G469" s="95">
        <v>16</v>
      </c>
      <c r="H469" s="104">
        <v>350</v>
      </c>
      <c r="I469" s="102">
        <v>28</v>
      </c>
      <c r="J469" s="104">
        <v>276</v>
      </c>
      <c r="K469" s="104">
        <v>37</v>
      </c>
      <c r="L469" s="104">
        <v>16</v>
      </c>
      <c r="M469" s="102">
        <v>546</v>
      </c>
      <c r="N469" s="95">
        <v>3120</v>
      </c>
      <c r="O469" s="95">
        <v>150</v>
      </c>
      <c r="P469" s="95">
        <v>3520</v>
      </c>
      <c r="Q469" s="102">
        <v>200</v>
      </c>
      <c r="R469" s="102">
        <v>1140</v>
      </c>
      <c r="S469" s="102">
        <v>90.5</v>
      </c>
      <c r="T469" s="102">
        <v>1740</v>
      </c>
      <c r="Z469" s="95">
        <v>4070</v>
      </c>
      <c r="AA469" s="95">
        <v>4730</v>
      </c>
      <c r="AB469" s="88">
        <f t="shared" si="10"/>
        <v>1489.95</v>
      </c>
      <c r="AE469" s="102">
        <v>712</v>
      </c>
      <c r="AF469" s="103" t="s">
        <v>659</v>
      </c>
      <c r="AG469" s="53" t="s">
        <v>573</v>
      </c>
      <c r="AH469" s="53">
        <v>350</v>
      </c>
    </row>
    <row r="470" spans="1:34" x14ac:dyDescent="0.2">
      <c r="A470" s="103" t="s">
        <v>660</v>
      </c>
      <c r="B470" s="53" t="s">
        <v>573</v>
      </c>
      <c r="C470" s="53">
        <v>350</v>
      </c>
      <c r="D470" s="53">
        <v>212</v>
      </c>
      <c r="E470" s="104">
        <v>27000</v>
      </c>
      <c r="F470" s="104">
        <v>350</v>
      </c>
      <c r="G470" s="95">
        <v>20</v>
      </c>
      <c r="H470" s="104">
        <v>350</v>
      </c>
      <c r="I470" s="102">
        <v>30</v>
      </c>
      <c r="J470" s="104">
        <v>268</v>
      </c>
      <c r="K470" s="104">
        <v>41</v>
      </c>
      <c r="L470" s="104">
        <v>20</v>
      </c>
      <c r="M470" s="102">
        <v>583</v>
      </c>
      <c r="N470" s="95">
        <v>3330</v>
      </c>
      <c r="O470" s="95">
        <v>147</v>
      </c>
      <c r="P470" s="95">
        <v>3810</v>
      </c>
      <c r="Q470" s="102">
        <v>215</v>
      </c>
      <c r="R470" s="102">
        <v>1230</v>
      </c>
      <c r="S470" s="102">
        <v>89.2</v>
      </c>
      <c r="T470" s="102">
        <v>1870</v>
      </c>
      <c r="Z470" s="95">
        <v>4710</v>
      </c>
      <c r="AA470" s="95">
        <v>5580</v>
      </c>
      <c r="AB470" s="88">
        <f t="shared" si="10"/>
        <v>1757.7</v>
      </c>
      <c r="AE470" s="102">
        <v>824</v>
      </c>
      <c r="AF470" s="103" t="s">
        <v>661</v>
      </c>
      <c r="AG470" s="53" t="s">
        <v>573</v>
      </c>
      <c r="AH470" s="53">
        <v>350</v>
      </c>
    </row>
    <row r="471" spans="1:34" x14ac:dyDescent="0.2">
      <c r="A471" s="103" t="s">
        <v>662</v>
      </c>
      <c r="B471" s="53" t="s">
        <v>573</v>
      </c>
      <c r="C471" s="53">
        <v>350</v>
      </c>
      <c r="D471" s="53">
        <v>238</v>
      </c>
      <c r="E471" s="104">
        <v>30300</v>
      </c>
      <c r="F471" s="104">
        <v>350</v>
      </c>
      <c r="G471" s="95">
        <v>20</v>
      </c>
      <c r="H471" s="104">
        <v>350</v>
      </c>
      <c r="I471" s="102">
        <v>35</v>
      </c>
      <c r="J471" s="104">
        <v>258</v>
      </c>
      <c r="K471" s="104">
        <v>46</v>
      </c>
      <c r="L471" s="104">
        <v>20</v>
      </c>
      <c r="M471" s="102">
        <v>650</v>
      </c>
      <c r="N471" s="95">
        <v>3720</v>
      </c>
      <c r="O471" s="95">
        <v>146</v>
      </c>
      <c r="P471" s="95">
        <v>4280</v>
      </c>
      <c r="Q471" s="102">
        <v>250</v>
      </c>
      <c r="R471" s="102">
        <v>1430</v>
      </c>
      <c r="S471" s="102">
        <v>90.8</v>
      </c>
      <c r="T471" s="102">
        <v>2170</v>
      </c>
      <c r="Z471" s="95">
        <v>3120</v>
      </c>
      <c r="AA471" s="95">
        <v>3420</v>
      </c>
      <c r="AB471" s="88">
        <f>+Z471*0.315</f>
        <v>982.8</v>
      </c>
      <c r="AE471" s="102">
        <v>625</v>
      </c>
      <c r="AF471" s="103" t="s">
        <v>663</v>
      </c>
      <c r="AG471" s="53" t="s">
        <v>573</v>
      </c>
      <c r="AH471" s="53">
        <v>400</v>
      </c>
    </row>
    <row r="472" spans="1:34" x14ac:dyDescent="0.2">
      <c r="A472" s="103" t="s">
        <v>664</v>
      </c>
      <c r="B472" s="53" t="s">
        <v>573</v>
      </c>
      <c r="C472" s="53">
        <v>350</v>
      </c>
      <c r="D472" s="53">
        <v>263</v>
      </c>
      <c r="E472" s="104">
        <v>33600</v>
      </c>
      <c r="F472" s="104">
        <v>350</v>
      </c>
      <c r="G472" s="95">
        <v>20</v>
      </c>
      <c r="H472" s="104">
        <v>350</v>
      </c>
      <c r="I472" s="102">
        <v>40</v>
      </c>
      <c r="J472" s="104">
        <v>248</v>
      </c>
      <c r="K472" s="104">
        <v>51</v>
      </c>
      <c r="L472" s="104">
        <v>20</v>
      </c>
      <c r="M472" s="102">
        <v>712</v>
      </c>
      <c r="N472" s="95">
        <v>4070</v>
      </c>
      <c r="O472" s="95">
        <v>146</v>
      </c>
      <c r="P472" s="95">
        <v>4730</v>
      </c>
      <c r="Q472" s="102">
        <v>286</v>
      </c>
      <c r="R472" s="102">
        <v>1630</v>
      </c>
      <c r="S472" s="102">
        <v>92.3</v>
      </c>
      <c r="T472" s="102">
        <v>2480</v>
      </c>
      <c r="Z472" s="95">
        <v>3430</v>
      </c>
      <c r="AA472" s="95">
        <v>3790</v>
      </c>
      <c r="AB472" s="88">
        <f>+Z472*0.315</f>
        <v>1080.45</v>
      </c>
      <c r="AE472" s="102">
        <v>686</v>
      </c>
      <c r="AF472" s="103" t="s">
        <v>665</v>
      </c>
      <c r="AG472" s="53" t="s">
        <v>573</v>
      </c>
      <c r="AH472" s="53">
        <v>400</v>
      </c>
    </row>
    <row r="473" spans="1:34" x14ac:dyDescent="0.2">
      <c r="A473" s="103" t="s">
        <v>666</v>
      </c>
      <c r="B473" s="53" t="s">
        <v>573</v>
      </c>
      <c r="C473" s="53">
        <v>350</v>
      </c>
      <c r="D473" s="53">
        <v>315</v>
      </c>
      <c r="E473" s="104">
        <v>40200</v>
      </c>
      <c r="F473" s="104">
        <v>350</v>
      </c>
      <c r="G473" s="95">
        <v>20</v>
      </c>
      <c r="H473" s="104">
        <v>350</v>
      </c>
      <c r="I473" s="102">
        <v>50</v>
      </c>
      <c r="J473" s="104">
        <v>228</v>
      </c>
      <c r="K473" s="104">
        <v>61</v>
      </c>
      <c r="L473" s="104">
        <v>20</v>
      </c>
      <c r="M473" s="102">
        <v>824</v>
      </c>
      <c r="N473" s="95">
        <v>4710</v>
      </c>
      <c r="O473" s="95">
        <v>143</v>
      </c>
      <c r="P473" s="95">
        <v>5580</v>
      </c>
      <c r="Q473" s="102">
        <v>357</v>
      </c>
      <c r="R473" s="102">
        <v>2040</v>
      </c>
      <c r="S473" s="102">
        <v>94.2</v>
      </c>
      <c r="T473" s="102">
        <v>3090</v>
      </c>
      <c r="Z473" s="95">
        <v>3830</v>
      </c>
      <c r="AA473" s="95">
        <v>4260</v>
      </c>
      <c r="AB473" s="88">
        <f t="shared" ref="AB473:AB479" si="11">+AA473*0.315</f>
        <v>1341.9</v>
      </c>
      <c r="AE473" s="102">
        <v>765</v>
      </c>
      <c r="AF473" s="103" t="s">
        <v>667</v>
      </c>
      <c r="AG473" s="53" t="s">
        <v>573</v>
      </c>
      <c r="AH473" s="53">
        <v>400</v>
      </c>
    </row>
    <row r="474" spans="1:34" x14ac:dyDescent="0.2">
      <c r="A474" s="103" t="s">
        <v>668</v>
      </c>
      <c r="B474" s="53" t="s">
        <v>573</v>
      </c>
      <c r="C474" s="53">
        <v>400</v>
      </c>
      <c r="D474" s="53">
        <v>157</v>
      </c>
      <c r="E474" s="104">
        <v>20100</v>
      </c>
      <c r="F474" s="104">
        <v>400</v>
      </c>
      <c r="G474" s="95">
        <v>11</v>
      </c>
      <c r="H474" s="104">
        <v>400</v>
      </c>
      <c r="I474" s="102">
        <v>20</v>
      </c>
      <c r="J474" s="104">
        <v>342</v>
      </c>
      <c r="K474" s="104">
        <v>29</v>
      </c>
      <c r="L474" s="104">
        <v>14</v>
      </c>
      <c r="M474" s="102">
        <v>625</v>
      </c>
      <c r="N474" s="95">
        <v>3120</v>
      </c>
      <c r="O474" s="95">
        <v>176</v>
      </c>
      <c r="P474" s="95">
        <v>3420</v>
      </c>
      <c r="Q474" s="102">
        <v>213</v>
      </c>
      <c r="R474" s="102">
        <v>1070</v>
      </c>
      <c r="S474" s="102">
        <v>103</v>
      </c>
      <c r="T474" s="102">
        <v>1610</v>
      </c>
      <c r="Z474" s="95">
        <v>4170</v>
      </c>
      <c r="AA474" s="95">
        <v>4660</v>
      </c>
      <c r="AB474" s="88">
        <f t="shared" si="11"/>
        <v>1467.9</v>
      </c>
      <c r="AE474" s="102">
        <v>834</v>
      </c>
      <c r="AF474" s="103" t="s">
        <v>669</v>
      </c>
      <c r="AG474" s="53" t="s">
        <v>573</v>
      </c>
      <c r="AH474" s="53">
        <v>400</v>
      </c>
    </row>
    <row r="475" spans="1:34" x14ac:dyDescent="0.2">
      <c r="A475" s="103" t="s">
        <v>670</v>
      </c>
      <c r="B475" s="53" t="s">
        <v>573</v>
      </c>
      <c r="C475" s="53">
        <v>400</v>
      </c>
      <c r="D475" s="53">
        <v>178</v>
      </c>
      <c r="E475" s="104">
        <v>22700</v>
      </c>
      <c r="F475" s="104">
        <v>400</v>
      </c>
      <c r="G475" s="95">
        <v>14</v>
      </c>
      <c r="H475" s="104">
        <v>400</v>
      </c>
      <c r="I475" s="102">
        <v>22</v>
      </c>
      <c r="J475" s="104">
        <v>338</v>
      </c>
      <c r="K475" s="104">
        <v>31</v>
      </c>
      <c r="L475" s="104">
        <v>15</v>
      </c>
      <c r="M475" s="102">
        <v>686</v>
      </c>
      <c r="N475" s="95">
        <v>3430</v>
      </c>
      <c r="O475" s="95">
        <v>174</v>
      </c>
      <c r="P475" s="95">
        <v>3790</v>
      </c>
      <c r="Q475" s="102">
        <v>235</v>
      </c>
      <c r="R475" s="102">
        <v>1170</v>
      </c>
      <c r="S475" s="102">
        <v>102</v>
      </c>
      <c r="T475" s="102">
        <v>1780</v>
      </c>
      <c r="Z475" s="95">
        <v>4470</v>
      </c>
      <c r="AA475" s="95">
        <v>5050</v>
      </c>
      <c r="AB475" s="88">
        <f t="shared" si="11"/>
        <v>1590.75</v>
      </c>
      <c r="AE475" s="102">
        <v>894</v>
      </c>
      <c r="AF475" s="103" t="s">
        <v>671</v>
      </c>
      <c r="AG475" s="53" t="s">
        <v>573</v>
      </c>
      <c r="AH475" s="53">
        <v>400</v>
      </c>
    </row>
    <row r="476" spans="1:34" x14ac:dyDescent="0.2">
      <c r="A476" s="103" t="s">
        <v>672</v>
      </c>
      <c r="B476" s="53" t="s">
        <v>573</v>
      </c>
      <c r="C476" s="53">
        <v>400</v>
      </c>
      <c r="D476" s="53">
        <v>202</v>
      </c>
      <c r="E476" s="104">
        <v>25700</v>
      </c>
      <c r="F476" s="104">
        <v>400</v>
      </c>
      <c r="G476" s="95">
        <v>16</v>
      </c>
      <c r="H476" s="104">
        <v>400</v>
      </c>
      <c r="I476" s="102">
        <v>25</v>
      </c>
      <c r="J476" s="104">
        <v>332</v>
      </c>
      <c r="K476" s="104">
        <v>34</v>
      </c>
      <c r="L476" s="104">
        <v>16</v>
      </c>
      <c r="M476" s="102">
        <v>765</v>
      </c>
      <c r="N476" s="95">
        <v>3830</v>
      </c>
      <c r="O476" s="95">
        <v>173</v>
      </c>
      <c r="P476" s="95">
        <v>4260</v>
      </c>
      <c r="Q476" s="102">
        <v>267</v>
      </c>
      <c r="R476" s="102">
        <v>1330</v>
      </c>
      <c r="S476" s="102">
        <v>102</v>
      </c>
      <c r="T476" s="102">
        <v>2020</v>
      </c>
      <c r="Z476" s="95">
        <v>5000</v>
      </c>
      <c r="AA476" s="95">
        <v>5680</v>
      </c>
      <c r="AB476" s="88">
        <f t="shared" si="11"/>
        <v>1789.2</v>
      </c>
      <c r="AE476" s="102">
        <v>1000</v>
      </c>
      <c r="AF476" s="103" t="s">
        <v>673</v>
      </c>
      <c r="AG476" s="53" t="s">
        <v>573</v>
      </c>
      <c r="AH476" s="53">
        <v>400</v>
      </c>
    </row>
    <row r="477" spans="1:34" x14ac:dyDescent="0.2">
      <c r="A477" s="103" t="s">
        <v>674</v>
      </c>
      <c r="B477" s="53" t="s">
        <v>573</v>
      </c>
      <c r="C477" s="53">
        <v>400</v>
      </c>
      <c r="D477" s="53">
        <v>220</v>
      </c>
      <c r="E477" s="104">
        <v>28000</v>
      </c>
      <c r="F477" s="104">
        <v>400</v>
      </c>
      <c r="G477" s="95">
        <v>16</v>
      </c>
      <c r="H477" s="104">
        <v>400</v>
      </c>
      <c r="I477" s="102">
        <v>28</v>
      </c>
      <c r="J477" s="104">
        <v>326</v>
      </c>
      <c r="K477" s="104">
        <v>37</v>
      </c>
      <c r="L477" s="104">
        <v>16</v>
      </c>
      <c r="M477" s="102">
        <v>834</v>
      </c>
      <c r="N477" s="95">
        <v>4170</v>
      </c>
      <c r="O477" s="95">
        <v>173</v>
      </c>
      <c r="P477" s="95">
        <v>4660</v>
      </c>
      <c r="Q477" s="102">
        <v>299</v>
      </c>
      <c r="R477" s="102">
        <v>1490</v>
      </c>
      <c r="S477" s="102">
        <v>103</v>
      </c>
      <c r="T477" s="102">
        <v>2260</v>
      </c>
      <c r="Z477" s="95">
        <v>5500</v>
      </c>
      <c r="AA477" s="95">
        <v>6300</v>
      </c>
      <c r="AB477" s="88">
        <f t="shared" si="11"/>
        <v>1984.5</v>
      </c>
      <c r="AE477" s="102">
        <v>1100</v>
      </c>
      <c r="AF477" s="103" t="s">
        <v>675</v>
      </c>
      <c r="AG477" s="53" t="s">
        <v>573</v>
      </c>
      <c r="AH477" s="53">
        <v>400</v>
      </c>
    </row>
    <row r="478" spans="1:34" x14ac:dyDescent="0.2">
      <c r="A478" s="103" t="s">
        <v>676</v>
      </c>
      <c r="B478" s="53" t="s">
        <v>573</v>
      </c>
      <c r="C478" s="53">
        <v>400</v>
      </c>
      <c r="D478" s="53">
        <v>243</v>
      </c>
      <c r="E478" s="104">
        <v>31000</v>
      </c>
      <c r="F478" s="104">
        <v>400</v>
      </c>
      <c r="G478" s="95">
        <v>20</v>
      </c>
      <c r="H478" s="104">
        <v>400</v>
      </c>
      <c r="I478" s="102">
        <v>30</v>
      </c>
      <c r="J478" s="104">
        <v>318</v>
      </c>
      <c r="K478" s="104">
        <v>41</v>
      </c>
      <c r="L478" s="104">
        <v>20</v>
      </c>
      <c r="M478" s="102">
        <v>894</v>
      </c>
      <c r="N478" s="95">
        <v>4470</v>
      </c>
      <c r="O478" s="95">
        <v>170</v>
      </c>
      <c r="P478" s="95">
        <v>5050</v>
      </c>
      <c r="Q478" s="102">
        <v>320</v>
      </c>
      <c r="R478" s="102">
        <v>1600</v>
      </c>
      <c r="S478" s="102">
        <v>102</v>
      </c>
      <c r="T478" s="102">
        <v>2440</v>
      </c>
      <c r="Z478" s="95">
        <v>6410</v>
      </c>
      <c r="AA478" s="95">
        <v>7480</v>
      </c>
      <c r="AB478" s="88">
        <f t="shared" si="11"/>
        <v>2356.1999999999998</v>
      </c>
      <c r="AE478" s="102">
        <v>1280</v>
      </c>
      <c r="AF478" s="103" t="s">
        <v>677</v>
      </c>
      <c r="AG478" s="53" t="s">
        <v>573</v>
      </c>
      <c r="AH478" s="53">
        <v>400</v>
      </c>
    </row>
    <row r="479" spans="1:34" x14ac:dyDescent="0.2">
      <c r="A479" s="103" t="s">
        <v>678</v>
      </c>
      <c r="B479" s="53" t="s">
        <v>573</v>
      </c>
      <c r="C479" s="53">
        <v>400</v>
      </c>
      <c r="D479" s="53">
        <v>273</v>
      </c>
      <c r="E479" s="104">
        <v>34800</v>
      </c>
      <c r="F479" s="104">
        <v>400</v>
      </c>
      <c r="G479" s="95">
        <v>20</v>
      </c>
      <c r="H479" s="104">
        <v>400</v>
      </c>
      <c r="I479" s="102">
        <v>35</v>
      </c>
      <c r="J479" s="104">
        <v>308</v>
      </c>
      <c r="K479" s="104">
        <v>46</v>
      </c>
      <c r="L479" s="104">
        <v>20</v>
      </c>
      <c r="M479" s="102">
        <v>1000</v>
      </c>
      <c r="N479" s="95">
        <v>5000</v>
      </c>
      <c r="O479" s="95">
        <v>170</v>
      </c>
      <c r="P479" s="95">
        <v>5680</v>
      </c>
      <c r="Q479" s="102">
        <v>374</v>
      </c>
      <c r="R479" s="102">
        <v>1870</v>
      </c>
      <c r="S479" s="102">
        <v>104</v>
      </c>
      <c r="T479" s="102">
        <v>2840</v>
      </c>
      <c r="Z479" s="95">
        <v>7300</v>
      </c>
      <c r="AA479" s="95">
        <v>8770</v>
      </c>
      <c r="AB479" s="88">
        <f t="shared" si="11"/>
        <v>2762.55</v>
      </c>
      <c r="AE479" s="102">
        <v>1460</v>
      </c>
      <c r="AF479" s="103" t="s">
        <v>679</v>
      </c>
      <c r="AG479" s="53" t="s">
        <v>573</v>
      </c>
      <c r="AH479" s="53">
        <v>400</v>
      </c>
    </row>
    <row r="480" spans="1:34" x14ac:dyDescent="0.2">
      <c r="A480" s="103" t="s">
        <v>680</v>
      </c>
      <c r="B480" s="53" t="s">
        <v>573</v>
      </c>
      <c r="C480" s="53">
        <v>400</v>
      </c>
      <c r="D480" s="53">
        <v>303</v>
      </c>
      <c r="E480" s="104">
        <v>38600</v>
      </c>
      <c r="F480" s="104">
        <v>400</v>
      </c>
      <c r="G480" s="95">
        <v>20</v>
      </c>
      <c r="H480" s="104">
        <v>400</v>
      </c>
      <c r="I480" s="102">
        <v>40</v>
      </c>
      <c r="J480" s="104">
        <v>298</v>
      </c>
      <c r="K480" s="104">
        <v>51</v>
      </c>
      <c r="L480" s="104">
        <v>20</v>
      </c>
      <c r="M480" s="102">
        <v>1100</v>
      </c>
      <c r="N480" s="95">
        <v>5500</v>
      </c>
      <c r="O480" s="95">
        <v>169</v>
      </c>
      <c r="P480" s="95">
        <v>6300</v>
      </c>
      <c r="Q480" s="102">
        <v>427</v>
      </c>
      <c r="R480" s="102">
        <v>2130</v>
      </c>
      <c r="S480" s="102">
        <v>105</v>
      </c>
      <c r="T480" s="102">
        <v>3230</v>
      </c>
      <c r="Z480" s="95">
        <v>4000</v>
      </c>
      <c r="AA480" s="95">
        <v>4360</v>
      </c>
      <c r="AB480" s="88">
        <f>+Z480*0.315</f>
        <v>1260</v>
      </c>
      <c r="AE480" s="102">
        <v>901</v>
      </c>
      <c r="AF480" s="103" t="s">
        <v>681</v>
      </c>
      <c r="AG480" s="53" t="s">
        <v>573</v>
      </c>
      <c r="AH480" s="53">
        <v>450</v>
      </c>
    </row>
    <row r="481" spans="1:34" x14ac:dyDescent="0.2">
      <c r="A481" s="103" t="s">
        <v>682</v>
      </c>
      <c r="B481" s="53" t="s">
        <v>573</v>
      </c>
      <c r="C481" s="53">
        <v>400</v>
      </c>
      <c r="D481" s="53">
        <v>362</v>
      </c>
      <c r="E481" s="104">
        <v>46200</v>
      </c>
      <c r="F481" s="104">
        <v>400</v>
      </c>
      <c r="G481" s="95">
        <v>20</v>
      </c>
      <c r="H481" s="104">
        <v>400</v>
      </c>
      <c r="I481" s="102">
        <v>50</v>
      </c>
      <c r="J481" s="104">
        <v>278</v>
      </c>
      <c r="K481" s="104">
        <v>61</v>
      </c>
      <c r="L481" s="104">
        <v>20</v>
      </c>
      <c r="M481" s="102">
        <v>1280</v>
      </c>
      <c r="N481" s="95">
        <v>6410</v>
      </c>
      <c r="O481" s="95">
        <v>166</v>
      </c>
      <c r="P481" s="95">
        <v>7480</v>
      </c>
      <c r="Q481" s="102">
        <v>534</v>
      </c>
      <c r="R481" s="102">
        <v>2670</v>
      </c>
      <c r="S481" s="102">
        <v>108</v>
      </c>
      <c r="T481" s="102">
        <v>4030</v>
      </c>
      <c r="Z481" s="95">
        <v>4400</v>
      </c>
      <c r="AA481" s="95">
        <v>4840</v>
      </c>
      <c r="AB481" s="88">
        <f>+Z481*0.315</f>
        <v>1386</v>
      </c>
      <c r="AE481" s="102">
        <v>991</v>
      </c>
      <c r="AF481" s="103" t="s">
        <v>683</v>
      </c>
      <c r="AG481" s="53" t="s">
        <v>573</v>
      </c>
      <c r="AH481" s="53">
        <v>450</v>
      </c>
    </row>
    <row r="482" spans="1:34" x14ac:dyDescent="0.2">
      <c r="A482" s="103" t="s">
        <v>684</v>
      </c>
      <c r="B482" s="53" t="s">
        <v>573</v>
      </c>
      <c r="C482" s="53">
        <v>400</v>
      </c>
      <c r="D482" s="53">
        <v>444</v>
      </c>
      <c r="E482" s="104">
        <v>56600</v>
      </c>
      <c r="F482" s="104">
        <v>400</v>
      </c>
      <c r="G482" s="95">
        <v>30</v>
      </c>
      <c r="H482" s="104">
        <v>400</v>
      </c>
      <c r="I482" s="102">
        <v>60</v>
      </c>
      <c r="J482" s="104">
        <v>258</v>
      </c>
      <c r="K482" s="104">
        <v>71</v>
      </c>
      <c r="L482" s="104">
        <v>25</v>
      </c>
      <c r="M482" s="102">
        <v>1460</v>
      </c>
      <c r="N482" s="95">
        <v>7300</v>
      </c>
      <c r="O482" s="95">
        <v>161</v>
      </c>
      <c r="P482" s="95">
        <v>8770</v>
      </c>
      <c r="Q482" s="102">
        <v>641</v>
      </c>
      <c r="R482" s="102">
        <v>3200</v>
      </c>
      <c r="S482" s="102">
        <v>106</v>
      </c>
      <c r="T482" s="102">
        <v>4870</v>
      </c>
      <c r="Z482" s="95">
        <v>4920</v>
      </c>
      <c r="AA482" s="95">
        <v>5450</v>
      </c>
      <c r="AB482" s="88">
        <f>+AA482*0.315</f>
        <v>1716.75</v>
      </c>
      <c r="AE482" s="102">
        <v>1110</v>
      </c>
      <c r="AF482" s="103" t="s">
        <v>685</v>
      </c>
      <c r="AG482" s="53" t="s">
        <v>573</v>
      </c>
      <c r="AH482" s="53">
        <v>450</v>
      </c>
    </row>
    <row r="483" spans="1:34" x14ac:dyDescent="0.2">
      <c r="A483" s="103" t="s">
        <v>686</v>
      </c>
      <c r="B483" s="53" t="s">
        <v>573</v>
      </c>
      <c r="C483" s="53">
        <v>450</v>
      </c>
      <c r="D483" s="53">
        <v>177</v>
      </c>
      <c r="E483" s="104">
        <v>22600</v>
      </c>
      <c r="F483" s="104">
        <v>450</v>
      </c>
      <c r="G483" s="95">
        <v>11</v>
      </c>
      <c r="H483" s="104">
        <v>450</v>
      </c>
      <c r="I483" s="102">
        <v>20</v>
      </c>
      <c r="J483" s="104">
        <v>392</v>
      </c>
      <c r="K483" s="104">
        <v>29</v>
      </c>
      <c r="L483" s="104">
        <v>14</v>
      </c>
      <c r="M483" s="102">
        <v>901</v>
      </c>
      <c r="N483" s="95">
        <v>4000</v>
      </c>
      <c r="O483" s="95">
        <v>200</v>
      </c>
      <c r="P483" s="95">
        <v>4360</v>
      </c>
      <c r="Q483" s="102">
        <v>304</v>
      </c>
      <c r="R483" s="102">
        <v>1350</v>
      </c>
      <c r="S483" s="102">
        <v>116</v>
      </c>
      <c r="T483" s="102">
        <v>2040</v>
      </c>
      <c r="Z483" s="95">
        <v>5380</v>
      </c>
      <c r="AA483" s="95">
        <v>5960</v>
      </c>
      <c r="AB483" s="88">
        <f t="shared" ref="AB483:AB488" si="12">+AA483*0.315</f>
        <v>1877.4</v>
      </c>
      <c r="AE483" s="102">
        <v>1210</v>
      </c>
      <c r="AF483" s="103" t="s">
        <v>687</v>
      </c>
      <c r="AG483" s="53" t="s">
        <v>573</v>
      </c>
      <c r="AH483" s="53">
        <v>450</v>
      </c>
    </row>
    <row r="484" spans="1:34" x14ac:dyDescent="0.2">
      <c r="A484" s="103" t="s">
        <v>688</v>
      </c>
      <c r="B484" s="53" t="s">
        <v>573</v>
      </c>
      <c r="C484" s="53">
        <v>450</v>
      </c>
      <c r="D484" s="53">
        <v>201</v>
      </c>
      <c r="E484" s="104">
        <v>25600</v>
      </c>
      <c r="F484" s="104">
        <v>450</v>
      </c>
      <c r="G484" s="95">
        <v>14</v>
      </c>
      <c r="H484" s="104">
        <v>450</v>
      </c>
      <c r="I484" s="102">
        <v>22</v>
      </c>
      <c r="J484" s="104">
        <v>388</v>
      </c>
      <c r="K484" s="104">
        <v>31</v>
      </c>
      <c r="L484" s="104">
        <v>15</v>
      </c>
      <c r="M484" s="102">
        <v>991</v>
      </c>
      <c r="N484" s="95">
        <v>4400</v>
      </c>
      <c r="O484" s="95">
        <v>197</v>
      </c>
      <c r="P484" s="95">
        <v>4840</v>
      </c>
      <c r="Q484" s="102">
        <v>334</v>
      </c>
      <c r="R484" s="102">
        <v>1490</v>
      </c>
      <c r="S484" s="102">
        <v>114</v>
      </c>
      <c r="T484" s="102">
        <v>2250</v>
      </c>
      <c r="Z484" s="95">
        <v>5770</v>
      </c>
      <c r="AA484" s="95">
        <v>6470</v>
      </c>
      <c r="AB484" s="88">
        <f t="shared" si="12"/>
        <v>2038.05</v>
      </c>
      <c r="AE484" s="102">
        <v>1300</v>
      </c>
      <c r="AF484" s="103" t="s">
        <v>689</v>
      </c>
      <c r="AG484" s="53" t="s">
        <v>573</v>
      </c>
      <c r="AH484" s="53">
        <v>450</v>
      </c>
    </row>
    <row r="485" spans="1:34" x14ac:dyDescent="0.2">
      <c r="A485" s="103" t="s">
        <v>690</v>
      </c>
      <c r="B485" s="53" t="s">
        <v>573</v>
      </c>
      <c r="C485" s="53">
        <v>450</v>
      </c>
      <c r="D485" s="53">
        <v>228</v>
      </c>
      <c r="E485" s="104">
        <v>29000</v>
      </c>
      <c r="F485" s="104">
        <v>450</v>
      </c>
      <c r="G485" s="95">
        <v>16</v>
      </c>
      <c r="H485" s="104">
        <v>450</v>
      </c>
      <c r="I485" s="102">
        <v>25</v>
      </c>
      <c r="J485" s="104">
        <v>382</v>
      </c>
      <c r="K485" s="104">
        <v>34</v>
      </c>
      <c r="L485" s="104">
        <v>16</v>
      </c>
      <c r="M485" s="102">
        <v>1110</v>
      </c>
      <c r="N485" s="95">
        <v>4920</v>
      </c>
      <c r="O485" s="95">
        <v>196</v>
      </c>
      <c r="P485" s="95">
        <v>5450</v>
      </c>
      <c r="Q485" s="102">
        <v>380</v>
      </c>
      <c r="R485" s="102">
        <v>1690</v>
      </c>
      <c r="S485" s="102">
        <v>114</v>
      </c>
      <c r="T485" s="102">
        <v>2560</v>
      </c>
      <c r="Z485" s="95">
        <v>6480</v>
      </c>
      <c r="AA485" s="95">
        <v>7290</v>
      </c>
      <c r="AB485" s="88">
        <f t="shared" si="12"/>
        <v>2296.35</v>
      </c>
      <c r="AE485" s="102">
        <v>1460</v>
      </c>
      <c r="AF485" s="103" t="s">
        <v>691</v>
      </c>
      <c r="AG485" s="53" t="s">
        <v>573</v>
      </c>
      <c r="AH485" s="53">
        <v>450</v>
      </c>
    </row>
    <row r="486" spans="1:34" x14ac:dyDescent="0.2">
      <c r="A486" s="103" t="s">
        <v>692</v>
      </c>
      <c r="B486" s="53" t="s">
        <v>573</v>
      </c>
      <c r="C486" s="53">
        <v>450</v>
      </c>
      <c r="D486" s="53">
        <v>248</v>
      </c>
      <c r="E486" s="104">
        <v>31600</v>
      </c>
      <c r="F486" s="104">
        <v>450</v>
      </c>
      <c r="G486" s="95">
        <v>16</v>
      </c>
      <c r="H486" s="104">
        <v>450</v>
      </c>
      <c r="I486" s="102">
        <v>28</v>
      </c>
      <c r="J486" s="104">
        <v>376</v>
      </c>
      <c r="K486" s="104">
        <v>37</v>
      </c>
      <c r="L486" s="104">
        <v>16</v>
      </c>
      <c r="M486" s="102">
        <v>1210</v>
      </c>
      <c r="N486" s="95">
        <v>5380</v>
      </c>
      <c r="O486" s="95">
        <v>196</v>
      </c>
      <c r="P486" s="95">
        <v>5960</v>
      </c>
      <c r="Q486" s="102">
        <v>425</v>
      </c>
      <c r="R486" s="102">
        <v>1890</v>
      </c>
      <c r="S486" s="102">
        <v>116</v>
      </c>
      <c r="T486" s="102">
        <v>2860</v>
      </c>
      <c r="Z486" s="95">
        <v>7150</v>
      </c>
      <c r="AA486" s="95">
        <v>8100</v>
      </c>
      <c r="AB486" s="88">
        <f t="shared" si="12"/>
        <v>2551.5</v>
      </c>
      <c r="AE486" s="102">
        <v>1610</v>
      </c>
      <c r="AF486" s="103" t="s">
        <v>693</v>
      </c>
      <c r="AG486" s="53" t="s">
        <v>573</v>
      </c>
      <c r="AH486" s="53">
        <v>450</v>
      </c>
    </row>
    <row r="487" spans="1:34" x14ac:dyDescent="0.2">
      <c r="A487" s="103" t="s">
        <v>694</v>
      </c>
      <c r="B487" s="53" t="s">
        <v>573</v>
      </c>
      <c r="C487" s="53">
        <v>450</v>
      </c>
      <c r="D487" s="53">
        <v>274</v>
      </c>
      <c r="E487" s="104">
        <v>35000</v>
      </c>
      <c r="F487" s="104">
        <v>450</v>
      </c>
      <c r="G487" s="95">
        <v>20</v>
      </c>
      <c r="H487" s="104">
        <v>450</v>
      </c>
      <c r="I487" s="102">
        <v>30</v>
      </c>
      <c r="J487" s="104">
        <v>368</v>
      </c>
      <c r="K487" s="104">
        <v>41</v>
      </c>
      <c r="L487" s="104">
        <v>20</v>
      </c>
      <c r="M487" s="102">
        <v>1300</v>
      </c>
      <c r="N487" s="95">
        <v>5770</v>
      </c>
      <c r="O487" s="95">
        <v>193</v>
      </c>
      <c r="P487" s="95">
        <v>6470</v>
      </c>
      <c r="Q487" s="102">
        <v>456</v>
      </c>
      <c r="R487" s="102">
        <v>2030</v>
      </c>
      <c r="S487" s="102">
        <v>114</v>
      </c>
      <c r="T487" s="102">
        <v>3080</v>
      </c>
      <c r="Z487" s="95">
        <v>8380</v>
      </c>
      <c r="AA487" s="95">
        <v>9640</v>
      </c>
      <c r="AB487" s="88">
        <f t="shared" si="12"/>
        <v>3036.6</v>
      </c>
      <c r="AE487" s="102">
        <v>1890</v>
      </c>
      <c r="AF487" s="103" t="s">
        <v>695</v>
      </c>
      <c r="AG487" s="53" t="s">
        <v>573</v>
      </c>
      <c r="AH487" s="53">
        <v>450</v>
      </c>
    </row>
    <row r="488" spans="1:34" x14ac:dyDescent="0.2">
      <c r="A488" s="103" t="s">
        <v>696</v>
      </c>
      <c r="B488" s="53" t="s">
        <v>573</v>
      </c>
      <c r="C488" s="53">
        <v>450</v>
      </c>
      <c r="D488" s="53">
        <v>308</v>
      </c>
      <c r="E488" s="104">
        <v>39300</v>
      </c>
      <c r="F488" s="104">
        <v>450</v>
      </c>
      <c r="G488" s="95">
        <v>20</v>
      </c>
      <c r="H488" s="104">
        <v>450</v>
      </c>
      <c r="I488" s="102">
        <v>35</v>
      </c>
      <c r="J488" s="104">
        <v>358</v>
      </c>
      <c r="K488" s="104">
        <v>46</v>
      </c>
      <c r="L488" s="104">
        <v>20</v>
      </c>
      <c r="M488" s="102">
        <v>1460</v>
      </c>
      <c r="N488" s="95">
        <v>6480</v>
      </c>
      <c r="O488" s="95">
        <v>193</v>
      </c>
      <c r="P488" s="95">
        <v>7290</v>
      </c>
      <c r="Q488" s="102">
        <v>532</v>
      </c>
      <c r="R488" s="102">
        <v>2360</v>
      </c>
      <c r="S488" s="102">
        <v>116</v>
      </c>
      <c r="T488" s="102">
        <v>3580</v>
      </c>
      <c r="Z488" s="95">
        <v>9620</v>
      </c>
      <c r="AA488" s="95">
        <v>11400</v>
      </c>
      <c r="AB488" s="88">
        <f t="shared" si="12"/>
        <v>3591</v>
      </c>
      <c r="AE488" s="102">
        <v>2160</v>
      </c>
      <c r="AF488" s="103" t="s">
        <v>697</v>
      </c>
      <c r="AG488" s="53" t="s">
        <v>573</v>
      </c>
      <c r="AH488" s="53">
        <v>450</v>
      </c>
    </row>
    <row r="489" spans="1:34" x14ac:dyDescent="0.2">
      <c r="A489" s="103" t="s">
        <v>698</v>
      </c>
      <c r="B489" s="53" t="s">
        <v>573</v>
      </c>
      <c r="C489" s="53">
        <v>450</v>
      </c>
      <c r="D489" s="53">
        <v>342</v>
      </c>
      <c r="E489" s="104">
        <v>43600</v>
      </c>
      <c r="F489" s="104">
        <v>450</v>
      </c>
      <c r="G489" s="95">
        <v>20</v>
      </c>
      <c r="H489" s="104">
        <v>450</v>
      </c>
      <c r="I489" s="102">
        <v>40</v>
      </c>
      <c r="J489" s="104">
        <v>348</v>
      </c>
      <c r="K489" s="104">
        <v>51</v>
      </c>
      <c r="L489" s="104">
        <v>20</v>
      </c>
      <c r="M489" s="102">
        <v>1610</v>
      </c>
      <c r="N489" s="95">
        <v>7150</v>
      </c>
      <c r="O489" s="95">
        <v>192</v>
      </c>
      <c r="P489" s="95">
        <v>8100</v>
      </c>
      <c r="Q489" s="102">
        <v>608</v>
      </c>
      <c r="R489" s="102">
        <v>2700</v>
      </c>
      <c r="S489" s="102">
        <v>118</v>
      </c>
      <c r="T489" s="102">
        <v>4090</v>
      </c>
      <c r="Z489" s="95">
        <v>4990</v>
      </c>
      <c r="AA489" s="95">
        <v>5410</v>
      </c>
      <c r="AB489" s="88">
        <f>+Z489*0.315</f>
        <v>1571.85</v>
      </c>
      <c r="AE489" s="102">
        <v>1250</v>
      </c>
      <c r="AF489" s="103" t="s">
        <v>699</v>
      </c>
      <c r="AG489" s="53" t="s">
        <v>573</v>
      </c>
      <c r="AH489" s="53">
        <v>500</v>
      </c>
    </row>
    <row r="490" spans="1:34" x14ac:dyDescent="0.2">
      <c r="A490" s="103" t="s">
        <v>700</v>
      </c>
      <c r="B490" s="53" t="s">
        <v>573</v>
      </c>
      <c r="C490" s="53">
        <v>450</v>
      </c>
      <c r="D490" s="53">
        <v>409</v>
      </c>
      <c r="E490" s="104">
        <v>52200</v>
      </c>
      <c r="F490" s="104">
        <v>450</v>
      </c>
      <c r="G490" s="95">
        <v>20</v>
      </c>
      <c r="H490" s="104">
        <v>450</v>
      </c>
      <c r="I490" s="102">
        <v>50</v>
      </c>
      <c r="J490" s="104">
        <v>328</v>
      </c>
      <c r="K490" s="104">
        <v>61</v>
      </c>
      <c r="L490" s="104">
        <v>20</v>
      </c>
      <c r="M490" s="102">
        <v>1890</v>
      </c>
      <c r="N490" s="95">
        <v>8380</v>
      </c>
      <c r="O490" s="95">
        <v>190</v>
      </c>
      <c r="P490" s="95">
        <v>9640</v>
      </c>
      <c r="Q490" s="102">
        <v>760</v>
      </c>
      <c r="R490" s="102">
        <v>3380</v>
      </c>
      <c r="S490" s="102">
        <v>121</v>
      </c>
      <c r="T490" s="102">
        <v>5100</v>
      </c>
      <c r="Z490" s="95">
        <v>5500</v>
      </c>
      <c r="AA490" s="95">
        <v>6010</v>
      </c>
      <c r="AB490" s="88">
        <f>+Z490*0.315</f>
        <v>1732.5</v>
      </c>
      <c r="AE490" s="102">
        <v>1370</v>
      </c>
      <c r="AF490" s="103" t="s">
        <v>701</v>
      </c>
      <c r="AG490" s="53" t="s">
        <v>573</v>
      </c>
      <c r="AH490" s="53">
        <v>500</v>
      </c>
    </row>
    <row r="491" spans="1:34" x14ac:dyDescent="0.2">
      <c r="A491" s="103" t="s">
        <v>702</v>
      </c>
      <c r="B491" s="53" t="s">
        <v>573</v>
      </c>
      <c r="C491" s="53">
        <v>450</v>
      </c>
      <c r="D491" s="53">
        <v>503</v>
      </c>
      <c r="E491" s="104">
        <v>64100</v>
      </c>
      <c r="F491" s="104">
        <v>450</v>
      </c>
      <c r="G491" s="95">
        <v>30</v>
      </c>
      <c r="H491" s="104">
        <v>450</v>
      </c>
      <c r="I491" s="102">
        <v>60</v>
      </c>
      <c r="J491" s="104">
        <v>308</v>
      </c>
      <c r="K491" s="104">
        <v>71</v>
      </c>
      <c r="L491" s="104">
        <v>25</v>
      </c>
      <c r="M491" s="102">
        <v>2160</v>
      </c>
      <c r="N491" s="95">
        <v>9620</v>
      </c>
      <c r="O491" s="95">
        <v>184</v>
      </c>
      <c r="P491" s="95">
        <v>11400</v>
      </c>
      <c r="Q491" s="102">
        <v>912</v>
      </c>
      <c r="R491" s="102">
        <v>4050</v>
      </c>
      <c r="S491" s="102">
        <v>119</v>
      </c>
      <c r="T491" s="102">
        <v>6150</v>
      </c>
      <c r="Z491" s="95">
        <v>6160</v>
      </c>
      <c r="AA491" s="95">
        <v>6780</v>
      </c>
      <c r="AB491" s="88">
        <f>+Z491*0.315</f>
        <v>1940.4</v>
      </c>
      <c r="AE491" s="102">
        <v>1540</v>
      </c>
      <c r="AF491" s="103" t="s">
        <v>703</v>
      </c>
      <c r="AG491" s="53" t="s">
        <v>573</v>
      </c>
      <c r="AH491" s="53">
        <v>500</v>
      </c>
    </row>
    <row r="492" spans="1:34" x14ac:dyDescent="0.2">
      <c r="A492" s="103" t="s">
        <v>704</v>
      </c>
      <c r="B492" s="53" t="s">
        <v>573</v>
      </c>
      <c r="C492" s="53">
        <v>500</v>
      </c>
      <c r="D492" s="53">
        <v>197</v>
      </c>
      <c r="E492" s="104">
        <v>25200</v>
      </c>
      <c r="F492" s="104">
        <v>500</v>
      </c>
      <c r="G492" s="95">
        <v>11</v>
      </c>
      <c r="H492" s="104">
        <v>500</v>
      </c>
      <c r="I492" s="102">
        <v>20</v>
      </c>
      <c r="J492" s="104">
        <v>442</v>
      </c>
      <c r="K492" s="104">
        <v>29</v>
      </c>
      <c r="L492" s="104">
        <v>14</v>
      </c>
      <c r="M492" s="102">
        <v>1250</v>
      </c>
      <c r="N492" s="95">
        <v>4990</v>
      </c>
      <c r="O492" s="95">
        <v>223</v>
      </c>
      <c r="P492" s="95">
        <v>5410</v>
      </c>
      <c r="Q492" s="102">
        <v>417</v>
      </c>
      <c r="R492" s="102">
        <v>1670</v>
      </c>
      <c r="S492" s="102">
        <v>129</v>
      </c>
      <c r="T492" s="102">
        <v>2510</v>
      </c>
      <c r="Z492" s="95">
        <v>6740</v>
      </c>
      <c r="AA492" s="95">
        <v>7420</v>
      </c>
      <c r="AB492" s="88">
        <f>+AA492*0.315</f>
        <v>2337.3000000000002</v>
      </c>
      <c r="AE492" s="102">
        <v>1680</v>
      </c>
      <c r="AF492" s="103" t="s">
        <v>705</v>
      </c>
      <c r="AG492" s="53" t="s">
        <v>573</v>
      </c>
      <c r="AH492" s="53">
        <v>500</v>
      </c>
    </row>
    <row r="493" spans="1:34" x14ac:dyDescent="0.2">
      <c r="A493" s="103" t="s">
        <v>706</v>
      </c>
      <c r="B493" s="53" t="s">
        <v>573</v>
      </c>
      <c r="C493" s="53">
        <v>500</v>
      </c>
      <c r="D493" s="53">
        <v>223</v>
      </c>
      <c r="E493" s="104">
        <v>28500</v>
      </c>
      <c r="F493" s="104">
        <v>500</v>
      </c>
      <c r="G493" s="95">
        <v>14</v>
      </c>
      <c r="H493" s="104">
        <v>500</v>
      </c>
      <c r="I493" s="102">
        <v>22</v>
      </c>
      <c r="J493" s="104">
        <v>438</v>
      </c>
      <c r="K493" s="104">
        <v>31</v>
      </c>
      <c r="L493" s="104">
        <v>15</v>
      </c>
      <c r="M493" s="102">
        <v>1370</v>
      </c>
      <c r="N493" s="95">
        <v>5500</v>
      </c>
      <c r="O493" s="95">
        <v>219</v>
      </c>
      <c r="P493" s="95">
        <v>6010</v>
      </c>
      <c r="Q493" s="102">
        <v>458</v>
      </c>
      <c r="R493" s="102">
        <v>1830</v>
      </c>
      <c r="S493" s="102">
        <v>127</v>
      </c>
      <c r="T493" s="102">
        <v>2770</v>
      </c>
      <c r="Z493" s="95">
        <v>7240</v>
      </c>
      <c r="AA493" s="95">
        <v>8060</v>
      </c>
      <c r="AB493" s="88">
        <f t="shared" ref="AB493:AB498" si="13">+AA493*0.315</f>
        <v>2538.9</v>
      </c>
      <c r="AE493" s="102">
        <v>1810</v>
      </c>
      <c r="AF493" s="103" t="s">
        <v>707</v>
      </c>
      <c r="AG493" s="53" t="s">
        <v>573</v>
      </c>
      <c r="AH493" s="53">
        <v>500</v>
      </c>
    </row>
    <row r="494" spans="1:34" x14ac:dyDescent="0.2">
      <c r="A494" s="103" t="s">
        <v>708</v>
      </c>
      <c r="B494" s="53" t="s">
        <v>573</v>
      </c>
      <c r="C494" s="53">
        <v>500</v>
      </c>
      <c r="D494" s="53">
        <v>254</v>
      </c>
      <c r="E494" s="104">
        <v>32300</v>
      </c>
      <c r="F494" s="104">
        <v>500</v>
      </c>
      <c r="G494" s="95">
        <v>16</v>
      </c>
      <c r="H494" s="104">
        <v>500</v>
      </c>
      <c r="I494" s="102">
        <v>25</v>
      </c>
      <c r="J494" s="104">
        <v>432</v>
      </c>
      <c r="K494" s="104">
        <v>34</v>
      </c>
      <c r="L494" s="104">
        <v>16</v>
      </c>
      <c r="M494" s="102">
        <v>1540</v>
      </c>
      <c r="N494" s="95">
        <v>6160</v>
      </c>
      <c r="O494" s="95">
        <v>218</v>
      </c>
      <c r="P494" s="95">
        <v>6780</v>
      </c>
      <c r="Q494" s="102">
        <v>521</v>
      </c>
      <c r="R494" s="102">
        <v>2080</v>
      </c>
      <c r="S494" s="102">
        <v>127</v>
      </c>
      <c r="T494" s="102">
        <v>3160</v>
      </c>
      <c r="Z494" s="95">
        <v>8140</v>
      </c>
      <c r="AA494" s="95">
        <v>9100</v>
      </c>
      <c r="AB494" s="88">
        <f t="shared" si="13"/>
        <v>2866.5</v>
      </c>
      <c r="AE494" s="102">
        <v>2040</v>
      </c>
      <c r="AF494" s="103" t="s">
        <v>709</v>
      </c>
      <c r="AG494" s="53" t="s">
        <v>573</v>
      </c>
      <c r="AH494" s="53">
        <v>500</v>
      </c>
    </row>
    <row r="495" spans="1:34" x14ac:dyDescent="0.2">
      <c r="A495" s="103" t="s">
        <v>710</v>
      </c>
      <c r="B495" s="53" t="s">
        <v>573</v>
      </c>
      <c r="C495" s="53">
        <v>500</v>
      </c>
      <c r="D495" s="53">
        <v>276</v>
      </c>
      <c r="E495" s="104">
        <v>35200</v>
      </c>
      <c r="F495" s="104">
        <v>500</v>
      </c>
      <c r="G495" s="95">
        <v>16</v>
      </c>
      <c r="H495" s="104">
        <v>500</v>
      </c>
      <c r="I495" s="102">
        <v>28</v>
      </c>
      <c r="J495" s="104">
        <v>426</v>
      </c>
      <c r="K495" s="104">
        <v>37</v>
      </c>
      <c r="L495" s="104">
        <v>16</v>
      </c>
      <c r="M495" s="102">
        <v>1680</v>
      </c>
      <c r="N495" s="95">
        <v>6740</v>
      </c>
      <c r="O495" s="95">
        <v>218</v>
      </c>
      <c r="P495" s="95">
        <v>7420</v>
      </c>
      <c r="Q495" s="102">
        <v>583</v>
      </c>
      <c r="R495" s="102">
        <v>2330</v>
      </c>
      <c r="S495" s="102">
        <v>129</v>
      </c>
      <c r="T495" s="102">
        <v>3530</v>
      </c>
      <c r="Z495" s="95">
        <v>9010</v>
      </c>
      <c r="AA495" s="95">
        <v>10100</v>
      </c>
      <c r="AB495" s="88">
        <f t="shared" si="13"/>
        <v>3181.5</v>
      </c>
      <c r="AE495" s="102">
        <v>2250</v>
      </c>
      <c r="AF495" s="103" t="s">
        <v>711</v>
      </c>
      <c r="AG495" s="53" t="s">
        <v>573</v>
      </c>
      <c r="AH495" s="53">
        <v>500</v>
      </c>
    </row>
    <row r="496" spans="1:34" x14ac:dyDescent="0.2">
      <c r="A496" s="103" t="s">
        <v>88</v>
      </c>
      <c r="B496" s="53" t="s">
        <v>573</v>
      </c>
      <c r="C496" s="53">
        <v>500</v>
      </c>
      <c r="D496" s="53">
        <v>306</v>
      </c>
      <c r="E496" s="104">
        <v>39000</v>
      </c>
      <c r="F496" s="104">
        <v>500</v>
      </c>
      <c r="G496" s="95">
        <v>20</v>
      </c>
      <c r="H496" s="104">
        <v>500</v>
      </c>
      <c r="I496" s="102">
        <v>30</v>
      </c>
      <c r="J496" s="104">
        <v>418</v>
      </c>
      <c r="K496" s="104">
        <v>41</v>
      </c>
      <c r="L496" s="104">
        <v>20</v>
      </c>
      <c r="M496" s="102">
        <v>1810</v>
      </c>
      <c r="N496" s="95">
        <v>7240</v>
      </c>
      <c r="O496" s="95">
        <v>215</v>
      </c>
      <c r="P496" s="95">
        <v>8060</v>
      </c>
      <c r="Q496" s="102">
        <v>625</v>
      </c>
      <c r="R496" s="102">
        <v>2500</v>
      </c>
      <c r="S496" s="102">
        <v>127</v>
      </c>
      <c r="T496" s="102">
        <v>3800</v>
      </c>
      <c r="Z496" s="95">
        <v>10600</v>
      </c>
      <c r="AA496" s="95">
        <v>12100</v>
      </c>
      <c r="AB496" s="88">
        <f t="shared" si="13"/>
        <v>3811.5</v>
      </c>
      <c r="AE496" s="102">
        <v>2660</v>
      </c>
      <c r="AF496" s="103" t="s">
        <v>712</v>
      </c>
      <c r="AG496" s="53" t="s">
        <v>573</v>
      </c>
      <c r="AH496" s="53">
        <v>500</v>
      </c>
    </row>
    <row r="497" spans="1:34" x14ac:dyDescent="0.2">
      <c r="A497" s="103" t="s">
        <v>713</v>
      </c>
      <c r="B497" s="53" t="s">
        <v>573</v>
      </c>
      <c r="C497" s="53">
        <v>500</v>
      </c>
      <c r="D497" s="53">
        <v>343</v>
      </c>
      <c r="E497" s="104">
        <v>43800</v>
      </c>
      <c r="F497" s="104">
        <v>500</v>
      </c>
      <c r="G497" s="95">
        <v>20</v>
      </c>
      <c r="H497" s="104">
        <v>500</v>
      </c>
      <c r="I497" s="102">
        <v>35</v>
      </c>
      <c r="J497" s="104">
        <v>408</v>
      </c>
      <c r="K497" s="104">
        <v>46</v>
      </c>
      <c r="L497" s="104">
        <v>20</v>
      </c>
      <c r="M497" s="102">
        <v>2040</v>
      </c>
      <c r="N497" s="95">
        <v>8140</v>
      </c>
      <c r="O497" s="95">
        <v>216</v>
      </c>
      <c r="P497" s="95">
        <v>9100</v>
      </c>
      <c r="Q497" s="102">
        <v>729</v>
      </c>
      <c r="R497" s="102">
        <v>2920</v>
      </c>
      <c r="S497" s="102">
        <v>129</v>
      </c>
      <c r="T497" s="102">
        <v>4420</v>
      </c>
      <c r="Z497" s="95">
        <v>12300</v>
      </c>
      <c r="AA497" s="95">
        <v>14300</v>
      </c>
      <c r="AB497" s="88">
        <f t="shared" si="13"/>
        <v>4504.5</v>
      </c>
      <c r="AE497" s="102">
        <v>3070</v>
      </c>
      <c r="AF497" s="103" t="s">
        <v>714</v>
      </c>
      <c r="AG497" s="53" t="s">
        <v>573</v>
      </c>
      <c r="AH497" s="53">
        <v>500</v>
      </c>
    </row>
    <row r="498" spans="1:34" x14ac:dyDescent="0.2">
      <c r="A498" s="103" t="s">
        <v>715</v>
      </c>
      <c r="B498" s="53" t="s">
        <v>573</v>
      </c>
      <c r="C498" s="53">
        <v>500</v>
      </c>
      <c r="D498" s="53">
        <v>381</v>
      </c>
      <c r="E498" s="104">
        <v>48600</v>
      </c>
      <c r="F498" s="104">
        <v>500</v>
      </c>
      <c r="G498" s="95">
        <v>20</v>
      </c>
      <c r="H498" s="104">
        <v>500</v>
      </c>
      <c r="I498" s="102">
        <v>40</v>
      </c>
      <c r="J498" s="104">
        <v>398</v>
      </c>
      <c r="K498" s="104">
        <v>51</v>
      </c>
      <c r="L498" s="104">
        <v>20</v>
      </c>
      <c r="M498" s="102">
        <v>2250</v>
      </c>
      <c r="N498" s="95">
        <v>9010</v>
      </c>
      <c r="O498" s="95">
        <v>215</v>
      </c>
      <c r="P498" s="95">
        <v>10100</v>
      </c>
      <c r="Q498" s="102">
        <v>834</v>
      </c>
      <c r="R498" s="102">
        <v>3330</v>
      </c>
      <c r="S498" s="102">
        <v>131</v>
      </c>
      <c r="T498" s="102">
        <v>5040</v>
      </c>
      <c r="Z498" s="95">
        <v>12800</v>
      </c>
      <c r="AA498" s="95">
        <v>15400</v>
      </c>
      <c r="AB498" s="88">
        <f t="shared" si="13"/>
        <v>4851</v>
      </c>
      <c r="AE498" s="102">
        <v>3200</v>
      </c>
      <c r="AF498" s="103" t="s">
        <v>716</v>
      </c>
      <c r="AG498" s="53" t="s">
        <v>573</v>
      </c>
      <c r="AH498" s="53">
        <v>500</v>
      </c>
    </row>
    <row r="499" spans="1:34" x14ac:dyDescent="0.2">
      <c r="A499" s="103" t="s">
        <v>717</v>
      </c>
      <c r="B499" s="53" t="s">
        <v>573</v>
      </c>
      <c r="C499" s="53">
        <v>500</v>
      </c>
      <c r="D499" s="53">
        <v>456</v>
      </c>
      <c r="E499" s="104">
        <v>58200</v>
      </c>
      <c r="F499" s="104">
        <v>500</v>
      </c>
      <c r="G499" s="95">
        <v>20</v>
      </c>
      <c r="H499" s="104">
        <v>500</v>
      </c>
      <c r="I499" s="102">
        <v>50</v>
      </c>
      <c r="J499" s="104">
        <v>378</v>
      </c>
      <c r="K499" s="104">
        <v>61</v>
      </c>
      <c r="L499" s="104">
        <v>20</v>
      </c>
      <c r="M499" s="102">
        <v>2660</v>
      </c>
      <c r="N499" s="95">
        <v>10600</v>
      </c>
      <c r="O499" s="95">
        <v>214</v>
      </c>
      <c r="P499" s="95">
        <v>12100</v>
      </c>
      <c r="Q499" s="102">
        <v>1040</v>
      </c>
      <c r="R499" s="102">
        <v>4170</v>
      </c>
      <c r="S499" s="102">
        <v>134</v>
      </c>
      <c r="T499" s="102">
        <v>6290</v>
      </c>
      <c r="Z499" s="95">
        <v>7530</v>
      </c>
      <c r="AA499" s="95">
        <v>8250</v>
      </c>
      <c r="AB499" s="88">
        <f>+Z499*0.315</f>
        <v>2371.9499999999998</v>
      </c>
      <c r="AE499" s="102">
        <v>2070</v>
      </c>
      <c r="AF499" s="103" t="s">
        <v>718</v>
      </c>
      <c r="AG499" s="53" t="s">
        <v>573</v>
      </c>
      <c r="AH499" s="53">
        <v>550</v>
      </c>
    </row>
    <row r="500" spans="1:34" x14ac:dyDescent="0.2">
      <c r="A500" s="103" t="s">
        <v>719</v>
      </c>
      <c r="B500" s="53" t="s">
        <v>573</v>
      </c>
      <c r="C500" s="53">
        <v>500</v>
      </c>
      <c r="D500" s="53">
        <v>561</v>
      </c>
      <c r="E500" s="104">
        <v>71600</v>
      </c>
      <c r="F500" s="104">
        <v>500</v>
      </c>
      <c r="G500" s="95">
        <v>30</v>
      </c>
      <c r="H500" s="104">
        <v>500</v>
      </c>
      <c r="I500" s="102">
        <v>60</v>
      </c>
      <c r="J500" s="104">
        <v>358</v>
      </c>
      <c r="K500" s="104">
        <v>71</v>
      </c>
      <c r="L500" s="104">
        <v>25</v>
      </c>
      <c r="M500" s="102">
        <v>3070</v>
      </c>
      <c r="N500" s="95">
        <v>12300</v>
      </c>
      <c r="O500" s="95">
        <v>207</v>
      </c>
      <c r="P500" s="95">
        <v>14300</v>
      </c>
      <c r="Q500" s="102">
        <v>1250</v>
      </c>
      <c r="R500" s="102">
        <v>5000</v>
      </c>
      <c r="S500" s="102">
        <v>132</v>
      </c>
      <c r="T500" s="102">
        <v>7590</v>
      </c>
      <c r="Z500" s="95">
        <v>11100</v>
      </c>
      <c r="AA500" s="95">
        <v>12400</v>
      </c>
      <c r="AB500" s="88">
        <f>+AA500*0.315</f>
        <v>3906</v>
      </c>
      <c r="AE500" s="102">
        <v>3050</v>
      </c>
      <c r="AF500" s="103" t="s">
        <v>720</v>
      </c>
      <c r="AG500" s="53" t="s">
        <v>573</v>
      </c>
      <c r="AH500" s="53">
        <v>550</v>
      </c>
    </row>
    <row r="501" spans="1:34" x14ac:dyDescent="0.2">
      <c r="A501" s="103" t="s">
        <v>721</v>
      </c>
      <c r="B501" s="53" t="s">
        <v>573</v>
      </c>
      <c r="C501" s="53">
        <v>500</v>
      </c>
      <c r="D501" s="53">
        <v>651</v>
      </c>
      <c r="E501" s="104">
        <v>83000</v>
      </c>
      <c r="F501" s="104">
        <v>500</v>
      </c>
      <c r="G501" s="95">
        <v>60</v>
      </c>
      <c r="H501" s="104">
        <v>500</v>
      </c>
      <c r="I501" s="102">
        <v>60</v>
      </c>
      <c r="J501" s="104">
        <v>358</v>
      </c>
      <c r="K501" s="104">
        <v>71</v>
      </c>
      <c r="L501" s="104">
        <v>40</v>
      </c>
      <c r="M501" s="102">
        <v>3200</v>
      </c>
      <c r="N501" s="95">
        <v>12800</v>
      </c>
      <c r="O501" s="95">
        <v>196</v>
      </c>
      <c r="P501" s="95">
        <v>15400</v>
      </c>
      <c r="Q501" s="102">
        <v>1260</v>
      </c>
      <c r="R501" s="102">
        <v>5030</v>
      </c>
      <c r="S501" s="102">
        <v>123</v>
      </c>
      <c r="T501" s="102">
        <v>7850</v>
      </c>
      <c r="Z501" s="95">
        <v>13100</v>
      </c>
      <c r="AA501" s="95">
        <v>14800</v>
      </c>
      <c r="AB501" s="88">
        <f>+AA501*0.315</f>
        <v>4662</v>
      </c>
      <c r="AE501" s="102">
        <v>3610</v>
      </c>
      <c r="AF501" s="103" t="s">
        <v>722</v>
      </c>
      <c r="AG501" s="53" t="s">
        <v>573</v>
      </c>
      <c r="AH501" s="53">
        <v>550</v>
      </c>
    </row>
    <row r="502" spans="1:34" x14ac:dyDescent="0.2">
      <c r="A502" s="103" t="s">
        <v>723</v>
      </c>
      <c r="B502" s="53" t="s">
        <v>573</v>
      </c>
      <c r="C502" s="53">
        <v>550</v>
      </c>
      <c r="D502" s="53">
        <v>280</v>
      </c>
      <c r="E502" s="104">
        <v>35600</v>
      </c>
      <c r="F502" s="104">
        <v>550</v>
      </c>
      <c r="G502" s="95">
        <v>16</v>
      </c>
      <c r="H502" s="104">
        <v>550</v>
      </c>
      <c r="I502" s="102">
        <v>25</v>
      </c>
      <c r="J502" s="104">
        <v>482</v>
      </c>
      <c r="K502" s="104">
        <v>34</v>
      </c>
      <c r="L502" s="104">
        <v>16</v>
      </c>
      <c r="M502" s="102">
        <v>2070</v>
      </c>
      <c r="N502" s="95">
        <v>7530</v>
      </c>
      <c r="O502" s="95">
        <v>241</v>
      </c>
      <c r="P502" s="95">
        <v>8250</v>
      </c>
      <c r="Q502" s="102">
        <v>693</v>
      </c>
      <c r="R502" s="102">
        <v>2520</v>
      </c>
      <c r="S502" s="102">
        <v>140</v>
      </c>
      <c r="T502" s="102">
        <v>3810</v>
      </c>
      <c r="Z502" s="95">
        <v>15200</v>
      </c>
      <c r="AA502" s="95">
        <v>17600</v>
      </c>
      <c r="AB502" s="88">
        <f>+AA502*0.315</f>
        <v>5544</v>
      </c>
      <c r="AE502" s="102">
        <v>4190</v>
      </c>
      <c r="AF502" s="103" t="s">
        <v>724</v>
      </c>
      <c r="AG502" s="53" t="s">
        <v>573</v>
      </c>
      <c r="AH502" s="53">
        <v>550</v>
      </c>
    </row>
    <row r="503" spans="1:34" x14ac:dyDescent="0.2">
      <c r="A503" s="103" t="s">
        <v>725</v>
      </c>
      <c r="B503" s="53" t="s">
        <v>573</v>
      </c>
      <c r="C503" s="53">
        <v>550</v>
      </c>
      <c r="D503" s="53">
        <v>420</v>
      </c>
      <c r="E503" s="104">
        <v>53600</v>
      </c>
      <c r="F503" s="104">
        <v>550</v>
      </c>
      <c r="G503" s="95">
        <v>20</v>
      </c>
      <c r="H503" s="104">
        <v>550</v>
      </c>
      <c r="I503" s="102">
        <v>40</v>
      </c>
      <c r="J503" s="104">
        <v>448</v>
      </c>
      <c r="K503" s="104">
        <v>51</v>
      </c>
      <c r="L503" s="104">
        <v>20</v>
      </c>
      <c r="M503" s="102">
        <v>3050</v>
      </c>
      <c r="N503" s="95">
        <v>11100</v>
      </c>
      <c r="O503" s="95">
        <v>239</v>
      </c>
      <c r="P503" s="95">
        <v>12400</v>
      </c>
      <c r="Q503" s="102">
        <v>1110</v>
      </c>
      <c r="R503" s="102">
        <v>4030</v>
      </c>
      <c r="S503" s="102">
        <v>144</v>
      </c>
      <c r="T503" s="102">
        <v>6100</v>
      </c>
      <c r="Z503" s="95">
        <v>16000</v>
      </c>
      <c r="AA503" s="95">
        <v>19000</v>
      </c>
      <c r="AB503" s="88">
        <f>+AA503*0.315</f>
        <v>5985</v>
      </c>
      <c r="AE503" s="102">
        <v>4390</v>
      </c>
      <c r="AF503" s="103" t="s">
        <v>726</v>
      </c>
      <c r="AG503" s="53" t="s">
        <v>573</v>
      </c>
      <c r="AH503" s="53">
        <v>550</v>
      </c>
    </row>
    <row r="504" spans="1:34" x14ac:dyDescent="0.2">
      <c r="A504" s="103" t="s">
        <v>727</v>
      </c>
      <c r="B504" s="53" t="s">
        <v>573</v>
      </c>
      <c r="C504" s="53">
        <v>550</v>
      </c>
      <c r="D504" s="53">
        <v>503</v>
      </c>
      <c r="E504" s="104">
        <v>64200</v>
      </c>
      <c r="F504" s="104">
        <v>550</v>
      </c>
      <c r="G504" s="95">
        <v>20</v>
      </c>
      <c r="H504" s="104">
        <v>550</v>
      </c>
      <c r="I504" s="102">
        <v>50</v>
      </c>
      <c r="J504" s="104">
        <v>428</v>
      </c>
      <c r="K504" s="104">
        <v>61</v>
      </c>
      <c r="L504" s="104">
        <v>20</v>
      </c>
      <c r="M504" s="102">
        <v>3610</v>
      </c>
      <c r="N504" s="95">
        <v>13100</v>
      </c>
      <c r="O504" s="95">
        <v>237</v>
      </c>
      <c r="P504" s="95">
        <v>14800</v>
      </c>
      <c r="Q504" s="102">
        <v>1390</v>
      </c>
      <c r="R504" s="102">
        <v>5040</v>
      </c>
      <c r="S504" s="102">
        <v>147</v>
      </c>
      <c r="T504" s="102">
        <v>7610</v>
      </c>
      <c r="Z504" s="95">
        <v>10700</v>
      </c>
      <c r="AA504" s="95">
        <v>11800</v>
      </c>
      <c r="AB504" s="88">
        <f>+Z504*0.315</f>
        <v>3370.5</v>
      </c>
      <c r="AE504" s="102">
        <v>3200</v>
      </c>
      <c r="AF504" s="103" t="s">
        <v>728</v>
      </c>
      <c r="AG504" s="53" t="s">
        <v>573</v>
      </c>
      <c r="AH504" s="53">
        <v>600</v>
      </c>
    </row>
    <row r="505" spans="1:34" x14ac:dyDescent="0.2">
      <c r="A505" s="103" t="s">
        <v>729</v>
      </c>
      <c r="B505" s="53" t="s">
        <v>573</v>
      </c>
      <c r="C505" s="53">
        <v>550</v>
      </c>
      <c r="D505" s="53">
        <v>620</v>
      </c>
      <c r="E505" s="104">
        <v>79100</v>
      </c>
      <c r="F505" s="104">
        <v>550</v>
      </c>
      <c r="G505" s="95">
        <v>30</v>
      </c>
      <c r="H505" s="104">
        <v>550</v>
      </c>
      <c r="I505" s="102">
        <v>60</v>
      </c>
      <c r="J505" s="104">
        <v>408</v>
      </c>
      <c r="K505" s="104">
        <v>71</v>
      </c>
      <c r="L505" s="104">
        <v>25</v>
      </c>
      <c r="M505" s="102">
        <v>4190</v>
      </c>
      <c r="N505" s="95">
        <v>15200</v>
      </c>
      <c r="O505" s="95">
        <v>230</v>
      </c>
      <c r="P505" s="95">
        <v>17600</v>
      </c>
      <c r="Q505" s="102">
        <v>1660</v>
      </c>
      <c r="R505" s="102">
        <v>6050</v>
      </c>
      <c r="S505" s="102">
        <v>145</v>
      </c>
      <c r="T505" s="102">
        <v>9180</v>
      </c>
      <c r="Z505" s="95">
        <v>13400</v>
      </c>
      <c r="AA505" s="95">
        <v>14800</v>
      </c>
      <c r="AB505" s="88">
        <f>+AA505*0.315</f>
        <v>4662</v>
      </c>
      <c r="AE505" s="102">
        <v>4020</v>
      </c>
      <c r="AF505" s="103" t="s">
        <v>730</v>
      </c>
      <c r="AG505" s="53" t="s">
        <v>573</v>
      </c>
      <c r="AH505" s="53">
        <v>600</v>
      </c>
    </row>
    <row r="506" spans="1:34" x14ac:dyDescent="0.2">
      <c r="A506" s="103" t="s">
        <v>731</v>
      </c>
      <c r="B506" s="53" t="s">
        <v>573</v>
      </c>
      <c r="C506" s="53">
        <v>550</v>
      </c>
      <c r="D506" s="53">
        <v>721</v>
      </c>
      <c r="E506" s="104">
        <v>92000</v>
      </c>
      <c r="F506" s="104">
        <v>550</v>
      </c>
      <c r="G506" s="95">
        <v>60</v>
      </c>
      <c r="H506" s="104">
        <v>550</v>
      </c>
      <c r="I506" s="102">
        <v>60</v>
      </c>
      <c r="J506" s="104">
        <v>408</v>
      </c>
      <c r="K506" s="104">
        <v>71</v>
      </c>
      <c r="L506" s="104">
        <v>40</v>
      </c>
      <c r="M506" s="102">
        <v>4390</v>
      </c>
      <c r="N506" s="95">
        <v>16000</v>
      </c>
      <c r="O506" s="95">
        <v>218</v>
      </c>
      <c r="P506" s="95">
        <v>19000</v>
      </c>
      <c r="Q506" s="102">
        <v>1670</v>
      </c>
      <c r="R506" s="102">
        <v>6080</v>
      </c>
      <c r="S506" s="102">
        <v>135</v>
      </c>
      <c r="T506" s="102">
        <v>9470</v>
      </c>
      <c r="Z506" s="95">
        <v>15900</v>
      </c>
      <c r="AA506" s="95">
        <v>17800</v>
      </c>
      <c r="AB506" s="88">
        <f>+AA506*0.315</f>
        <v>5607</v>
      </c>
      <c r="AE506" s="102">
        <v>4770</v>
      </c>
      <c r="AF506" s="103" t="s">
        <v>732</v>
      </c>
      <c r="AG506" s="53" t="s">
        <v>573</v>
      </c>
      <c r="AH506" s="53">
        <v>600</v>
      </c>
    </row>
    <row r="507" spans="1:34" x14ac:dyDescent="0.2">
      <c r="A507" s="103" t="s">
        <v>733</v>
      </c>
      <c r="B507" s="53" t="s">
        <v>573</v>
      </c>
      <c r="C507" s="53">
        <v>600</v>
      </c>
      <c r="D507" s="53">
        <v>369</v>
      </c>
      <c r="E507" s="104">
        <v>47000</v>
      </c>
      <c r="F507" s="104">
        <v>600</v>
      </c>
      <c r="G507" s="95">
        <v>20</v>
      </c>
      <c r="H507" s="104">
        <v>600</v>
      </c>
      <c r="I507" s="102">
        <v>30</v>
      </c>
      <c r="J507" s="104">
        <v>518</v>
      </c>
      <c r="K507" s="104">
        <v>41</v>
      </c>
      <c r="L507" s="104">
        <v>20</v>
      </c>
      <c r="M507" s="102">
        <v>3200</v>
      </c>
      <c r="N507" s="95">
        <v>10700</v>
      </c>
      <c r="O507" s="95">
        <v>261</v>
      </c>
      <c r="P507" s="95">
        <v>11800</v>
      </c>
      <c r="Q507" s="102">
        <v>1080</v>
      </c>
      <c r="R507" s="102">
        <v>3600</v>
      </c>
      <c r="S507" s="102">
        <v>152</v>
      </c>
      <c r="T507" s="102">
        <v>5460</v>
      </c>
      <c r="Z507" s="95">
        <v>18500</v>
      </c>
      <c r="AA507" s="95">
        <v>21200</v>
      </c>
      <c r="AB507" s="88">
        <f>+AA507*0.315</f>
        <v>6678</v>
      </c>
      <c r="AE507" s="102">
        <v>5560</v>
      </c>
      <c r="AF507" s="103" t="s">
        <v>734</v>
      </c>
      <c r="AG507" s="53" t="s">
        <v>573</v>
      </c>
      <c r="AH507" s="53">
        <v>600</v>
      </c>
    </row>
    <row r="508" spans="1:34" x14ac:dyDescent="0.2">
      <c r="A508" s="103" t="s">
        <v>735</v>
      </c>
      <c r="B508" s="53" t="s">
        <v>573</v>
      </c>
      <c r="C508" s="53">
        <v>600</v>
      </c>
      <c r="D508" s="53">
        <v>460</v>
      </c>
      <c r="E508" s="104">
        <v>58600</v>
      </c>
      <c r="F508" s="104">
        <v>600</v>
      </c>
      <c r="G508" s="95">
        <v>20</v>
      </c>
      <c r="H508" s="104">
        <v>600</v>
      </c>
      <c r="I508" s="102">
        <v>40</v>
      </c>
      <c r="J508" s="104">
        <v>498</v>
      </c>
      <c r="K508" s="104">
        <v>51</v>
      </c>
      <c r="L508" s="104">
        <v>20</v>
      </c>
      <c r="M508" s="102">
        <v>4020</v>
      </c>
      <c r="N508" s="95">
        <v>13400</v>
      </c>
      <c r="O508" s="95">
        <v>262</v>
      </c>
      <c r="P508" s="95">
        <v>14800</v>
      </c>
      <c r="Q508" s="102">
        <v>1440</v>
      </c>
      <c r="R508" s="102">
        <v>4800</v>
      </c>
      <c r="S508" s="102">
        <v>157</v>
      </c>
      <c r="T508" s="102">
        <v>7250</v>
      </c>
      <c r="Z508" s="95">
        <v>19400</v>
      </c>
      <c r="AA508" s="95">
        <v>22900</v>
      </c>
      <c r="AB508" s="88">
        <f>+AA508*0.315</f>
        <v>7213.5</v>
      </c>
      <c r="AE508" s="102">
        <v>5830</v>
      </c>
      <c r="AF508" s="103" t="s">
        <v>736</v>
      </c>
      <c r="AG508" s="53" t="s">
        <v>573</v>
      </c>
      <c r="AH508" s="53">
        <v>600</v>
      </c>
    </row>
    <row r="509" spans="1:34" x14ac:dyDescent="0.2">
      <c r="A509" s="103" t="s">
        <v>737</v>
      </c>
      <c r="B509" s="53" t="s">
        <v>573</v>
      </c>
      <c r="C509" s="53">
        <v>600</v>
      </c>
      <c r="D509" s="53">
        <v>551</v>
      </c>
      <c r="E509" s="104">
        <v>70200</v>
      </c>
      <c r="F509" s="104">
        <v>600</v>
      </c>
      <c r="G509" s="95">
        <v>20</v>
      </c>
      <c r="H509" s="104">
        <v>600</v>
      </c>
      <c r="I509" s="102">
        <v>50</v>
      </c>
      <c r="J509" s="104">
        <v>478</v>
      </c>
      <c r="K509" s="104">
        <v>61</v>
      </c>
      <c r="L509" s="104">
        <v>20</v>
      </c>
      <c r="M509" s="102">
        <v>4770</v>
      </c>
      <c r="N509" s="95">
        <v>15900</v>
      </c>
      <c r="O509" s="95">
        <v>261</v>
      </c>
      <c r="P509" s="95">
        <v>17800</v>
      </c>
      <c r="Q509" s="102">
        <v>1800</v>
      </c>
      <c r="R509" s="102">
        <v>6000</v>
      </c>
      <c r="S509" s="102">
        <v>160</v>
      </c>
      <c r="T509" s="102">
        <v>9050</v>
      </c>
      <c r="Z509" s="95">
        <v>12600</v>
      </c>
      <c r="AA509" s="95">
        <v>13900</v>
      </c>
      <c r="AB509" s="88">
        <f>+Z509*0.315</f>
        <v>3969</v>
      </c>
      <c r="AE509" s="102">
        <v>4110</v>
      </c>
      <c r="AF509" s="103" t="s">
        <v>738</v>
      </c>
      <c r="AG509" s="53" t="s">
        <v>573</v>
      </c>
      <c r="AH509" s="53">
        <v>650</v>
      </c>
    </row>
    <row r="510" spans="1:34" x14ac:dyDescent="0.2">
      <c r="A510" s="103" t="s">
        <v>739</v>
      </c>
      <c r="B510" s="53" t="s">
        <v>573</v>
      </c>
      <c r="C510" s="53">
        <v>600</v>
      </c>
      <c r="D510" s="53">
        <v>680</v>
      </c>
      <c r="E510" s="104">
        <v>86600</v>
      </c>
      <c r="F510" s="104">
        <v>600</v>
      </c>
      <c r="G510" s="95">
        <v>30</v>
      </c>
      <c r="H510" s="104">
        <v>600</v>
      </c>
      <c r="I510" s="102">
        <v>60</v>
      </c>
      <c r="J510" s="104">
        <v>458</v>
      </c>
      <c r="K510" s="104">
        <v>71</v>
      </c>
      <c r="L510" s="104">
        <v>25</v>
      </c>
      <c r="M510" s="102">
        <v>5560</v>
      </c>
      <c r="N510" s="95">
        <v>18500</v>
      </c>
      <c r="O510" s="95">
        <v>253</v>
      </c>
      <c r="P510" s="95">
        <v>21200</v>
      </c>
      <c r="Q510" s="102">
        <v>2160</v>
      </c>
      <c r="R510" s="102">
        <v>7200</v>
      </c>
      <c r="S510" s="102">
        <v>158</v>
      </c>
      <c r="T510" s="102">
        <v>10900</v>
      </c>
      <c r="Z510" s="95">
        <v>15900</v>
      </c>
      <c r="AA510" s="95">
        <v>17500</v>
      </c>
      <c r="AB510" s="88">
        <f>+AA510*0.315</f>
        <v>5512.5</v>
      </c>
      <c r="AE510" s="102">
        <v>5170</v>
      </c>
      <c r="AF510" s="103" t="s">
        <v>740</v>
      </c>
      <c r="AG510" s="53" t="s">
        <v>573</v>
      </c>
      <c r="AH510" s="53">
        <v>650</v>
      </c>
    </row>
    <row r="511" spans="1:34" x14ac:dyDescent="0.2">
      <c r="A511" s="103" t="s">
        <v>741</v>
      </c>
      <c r="B511" s="53" t="s">
        <v>573</v>
      </c>
      <c r="C511" s="53">
        <v>600</v>
      </c>
      <c r="D511" s="53">
        <v>793</v>
      </c>
      <c r="E511" s="104">
        <v>101000</v>
      </c>
      <c r="F511" s="104">
        <v>600</v>
      </c>
      <c r="G511" s="95">
        <v>60</v>
      </c>
      <c r="H511" s="104">
        <v>600</v>
      </c>
      <c r="I511" s="102">
        <v>60</v>
      </c>
      <c r="J511" s="104">
        <v>458</v>
      </c>
      <c r="K511" s="104">
        <v>71</v>
      </c>
      <c r="L511" s="104">
        <v>40</v>
      </c>
      <c r="M511" s="102">
        <v>5830</v>
      </c>
      <c r="N511" s="95">
        <v>19400</v>
      </c>
      <c r="O511" s="95">
        <v>240</v>
      </c>
      <c r="P511" s="95">
        <v>22900</v>
      </c>
      <c r="Q511" s="102">
        <v>2170</v>
      </c>
      <c r="R511" s="102">
        <v>7230</v>
      </c>
      <c r="S511" s="102">
        <v>147</v>
      </c>
      <c r="T511" s="102">
        <v>11200</v>
      </c>
      <c r="Z511" s="95">
        <v>18900</v>
      </c>
      <c r="AA511" s="95">
        <v>21100</v>
      </c>
      <c r="AB511" s="88">
        <f>+AA511*0.315</f>
        <v>6646.5</v>
      </c>
      <c r="AE511" s="102">
        <v>6150</v>
      </c>
      <c r="AF511" s="103" t="s">
        <v>742</v>
      </c>
      <c r="AG511" s="53" t="s">
        <v>573</v>
      </c>
      <c r="AH511" s="53">
        <v>650</v>
      </c>
    </row>
    <row r="512" spans="1:34" x14ac:dyDescent="0.2">
      <c r="A512" s="103" t="s">
        <v>743</v>
      </c>
      <c r="B512" s="53" t="s">
        <v>573</v>
      </c>
      <c r="C512" s="53">
        <v>650</v>
      </c>
      <c r="D512" s="53">
        <v>400</v>
      </c>
      <c r="E512" s="104">
        <v>51000</v>
      </c>
      <c r="F512" s="104">
        <v>650</v>
      </c>
      <c r="G512" s="95">
        <v>20</v>
      </c>
      <c r="H512" s="104">
        <v>650</v>
      </c>
      <c r="I512" s="102">
        <v>30</v>
      </c>
      <c r="J512" s="104">
        <v>568</v>
      </c>
      <c r="K512" s="104">
        <v>41</v>
      </c>
      <c r="L512" s="104">
        <v>20</v>
      </c>
      <c r="M512" s="102">
        <v>4110</v>
      </c>
      <c r="N512" s="95">
        <v>12600</v>
      </c>
      <c r="O512" s="95">
        <v>284</v>
      </c>
      <c r="P512" s="95">
        <v>13900</v>
      </c>
      <c r="Q512" s="102">
        <v>1370</v>
      </c>
      <c r="R512" s="102">
        <v>4230</v>
      </c>
      <c r="S512" s="102">
        <v>164</v>
      </c>
      <c r="T512" s="102">
        <v>6400</v>
      </c>
      <c r="Z512" s="95">
        <v>22100</v>
      </c>
      <c r="AA512" s="95">
        <v>25200</v>
      </c>
      <c r="AB512" s="88">
        <f>+AA512*0.315</f>
        <v>7938</v>
      </c>
      <c r="AE512" s="102">
        <v>7200</v>
      </c>
      <c r="AF512" s="103" t="s">
        <v>744</v>
      </c>
      <c r="AG512" s="53" t="s">
        <v>573</v>
      </c>
      <c r="AH512" s="53">
        <v>650</v>
      </c>
    </row>
    <row r="513" spans="1:35" x14ac:dyDescent="0.2">
      <c r="A513" s="103" t="s">
        <v>745</v>
      </c>
      <c r="B513" s="53" t="s">
        <v>573</v>
      </c>
      <c r="C513" s="53">
        <v>650</v>
      </c>
      <c r="D513" s="53">
        <v>499</v>
      </c>
      <c r="E513" s="104">
        <v>63600</v>
      </c>
      <c r="F513" s="104">
        <v>650</v>
      </c>
      <c r="G513" s="95">
        <v>20</v>
      </c>
      <c r="H513" s="104">
        <v>650</v>
      </c>
      <c r="I513" s="102">
        <v>40</v>
      </c>
      <c r="J513" s="104">
        <v>548</v>
      </c>
      <c r="K513" s="104">
        <v>51</v>
      </c>
      <c r="L513" s="104">
        <v>20</v>
      </c>
      <c r="M513" s="102">
        <v>5170</v>
      </c>
      <c r="N513" s="95">
        <v>15900</v>
      </c>
      <c r="O513" s="95">
        <v>285</v>
      </c>
      <c r="P513" s="95">
        <v>17500</v>
      </c>
      <c r="Q513" s="102">
        <v>1830</v>
      </c>
      <c r="R513" s="102">
        <v>5630</v>
      </c>
      <c r="S513" s="102">
        <v>170</v>
      </c>
      <c r="T513" s="102">
        <v>8510</v>
      </c>
      <c r="Z513" s="95">
        <v>23300</v>
      </c>
      <c r="AA513" s="95">
        <v>27300</v>
      </c>
      <c r="AB513" s="88">
        <f>+AA513*0.315</f>
        <v>8599.5</v>
      </c>
      <c r="AE513" s="102">
        <v>7570</v>
      </c>
      <c r="AF513" s="103" t="s">
        <v>746</v>
      </c>
      <c r="AG513" s="53" t="s">
        <v>573</v>
      </c>
      <c r="AH513" s="53">
        <v>650</v>
      </c>
    </row>
    <row r="514" spans="1:35" x14ac:dyDescent="0.2">
      <c r="A514" s="103" t="s">
        <v>747</v>
      </c>
      <c r="B514" s="53" t="s">
        <v>573</v>
      </c>
      <c r="C514" s="53">
        <v>650</v>
      </c>
      <c r="D514" s="53">
        <v>598</v>
      </c>
      <c r="E514" s="104">
        <v>76200</v>
      </c>
      <c r="F514" s="104">
        <v>650</v>
      </c>
      <c r="G514" s="95">
        <v>20</v>
      </c>
      <c r="H514" s="104">
        <v>650</v>
      </c>
      <c r="I514" s="102">
        <v>50</v>
      </c>
      <c r="J514" s="104">
        <v>528</v>
      </c>
      <c r="K514" s="104">
        <v>61</v>
      </c>
      <c r="L514" s="104">
        <v>20</v>
      </c>
      <c r="M514" s="102">
        <v>6150</v>
      </c>
      <c r="N514" s="95">
        <v>18900</v>
      </c>
      <c r="O514" s="95">
        <v>284</v>
      </c>
      <c r="P514" s="95">
        <v>21100</v>
      </c>
      <c r="Q514" s="102">
        <v>2290</v>
      </c>
      <c r="R514" s="102">
        <v>7040</v>
      </c>
      <c r="S514" s="102">
        <v>173</v>
      </c>
      <c r="T514" s="102">
        <v>10600</v>
      </c>
      <c r="Z514" s="95">
        <v>4760</v>
      </c>
      <c r="AA514" s="95">
        <v>5320</v>
      </c>
      <c r="AB514">
        <v>1680</v>
      </c>
      <c r="AC514">
        <v>1370</v>
      </c>
      <c r="AD514">
        <v>1680</v>
      </c>
      <c r="AE514" s="102">
        <v>1660</v>
      </c>
      <c r="AF514" s="103" t="s">
        <v>748</v>
      </c>
      <c r="AG514" s="53" t="s">
        <v>573</v>
      </c>
      <c r="AH514" s="53">
        <v>700</v>
      </c>
      <c r="AI514" t="s">
        <v>355</v>
      </c>
    </row>
    <row r="515" spans="1:35" x14ac:dyDescent="0.2">
      <c r="A515" s="103" t="s">
        <v>749</v>
      </c>
      <c r="B515" s="53" t="s">
        <v>573</v>
      </c>
      <c r="C515" s="53">
        <v>650</v>
      </c>
      <c r="D515" s="53">
        <v>739</v>
      </c>
      <c r="E515" s="104">
        <v>94100</v>
      </c>
      <c r="F515" s="104">
        <v>650</v>
      </c>
      <c r="G515" s="95">
        <v>30</v>
      </c>
      <c r="H515" s="104">
        <v>650</v>
      </c>
      <c r="I515" s="102">
        <v>60</v>
      </c>
      <c r="J515" s="104">
        <v>508</v>
      </c>
      <c r="K515" s="104">
        <v>71</v>
      </c>
      <c r="L515" s="104">
        <v>25</v>
      </c>
      <c r="M515" s="102">
        <v>7200</v>
      </c>
      <c r="N515" s="95">
        <v>22100</v>
      </c>
      <c r="O515" s="95">
        <v>277</v>
      </c>
      <c r="P515" s="95">
        <v>25200</v>
      </c>
      <c r="Q515" s="102">
        <v>2750</v>
      </c>
      <c r="R515" s="102">
        <v>8450</v>
      </c>
      <c r="S515" s="102">
        <v>171</v>
      </c>
      <c r="T515" s="102">
        <v>12800</v>
      </c>
      <c r="Z515" s="95">
        <v>5640</v>
      </c>
      <c r="AA515" s="95">
        <v>6270</v>
      </c>
      <c r="AB515">
        <v>1980</v>
      </c>
      <c r="AC515">
        <v>1370</v>
      </c>
      <c r="AD515">
        <v>4160</v>
      </c>
      <c r="AE515" s="102">
        <v>1970</v>
      </c>
      <c r="AF515" s="103" t="s">
        <v>750</v>
      </c>
      <c r="AG515" s="53" t="s">
        <v>573</v>
      </c>
      <c r="AH515" s="53">
        <v>700</v>
      </c>
      <c r="AI515" t="s">
        <v>355</v>
      </c>
    </row>
    <row r="516" spans="1:35" x14ac:dyDescent="0.2">
      <c r="A516" s="103" t="s">
        <v>751</v>
      </c>
      <c r="B516" s="53" t="s">
        <v>573</v>
      </c>
      <c r="C516" s="53">
        <v>650</v>
      </c>
      <c r="D516" s="53">
        <v>864</v>
      </c>
      <c r="E516" s="104">
        <v>110000</v>
      </c>
      <c r="F516" s="104">
        <v>650</v>
      </c>
      <c r="G516" s="95">
        <v>60</v>
      </c>
      <c r="H516" s="104">
        <v>650</v>
      </c>
      <c r="I516" s="102">
        <v>60</v>
      </c>
      <c r="J516" s="104">
        <v>508</v>
      </c>
      <c r="K516" s="104">
        <v>71</v>
      </c>
      <c r="L516" s="104">
        <v>40</v>
      </c>
      <c r="M516" s="102">
        <v>7570</v>
      </c>
      <c r="N516" s="95">
        <v>23300</v>
      </c>
      <c r="O516" s="95">
        <v>262</v>
      </c>
      <c r="P516" s="95">
        <v>27300</v>
      </c>
      <c r="Q516" s="102">
        <v>2760</v>
      </c>
      <c r="R516" s="102">
        <v>8480</v>
      </c>
      <c r="S516" s="102">
        <v>158</v>
      </c>
      <c r="T516" s="102">
        <v>13200</v>
      </c>
      <c r="Z516" s="95">
        <v>6560</v>
      </c>
      <c r="AA516" s="95">
        <v>7190</v>
      </c>
      <c r="AB516">
        <v>2070</v>
      </c>
      <c r="AC516">
        <v>1370</v>
      </c>
      <c r="AD516">
        <v>5860</v>
      </c>
      <c r="AE516" s="102">
        <v>2300</v>
      </c>
      <c r="AF516" s="103" t="s">
        <v>752</v>
      </c>
      <c r="AG516" s="53" t="s">
        <v>573</v>
      </c>
      <c r="AH516" s="53">
        <v>700</v>
      </c>
      <c r="AI516" t="s">
        <v>355</v>
      </c>
    </row>
    <row r="517" spans="1:35" x14ac:dyDescent="0.2">
      <c r="A517" s="103" t="s">
        <v>753</v>
      </c>
      <c r="B517" s="53" t="s">
        <v>573</v>
      </c>
      <c r="C517" s="53">
        <v>700</v>
      </c>
      <c r="D517" s="53">
        <v>152</v>
      </c>
      <c r="E517" s="104">
        <v>19400</v>
      </c>
      <c r="F517" s="104">
        <v>700</v>
      </c>
      <c r="G517" s="95">
        <v>11</v>
      </c>
      <c r="H517" s="104">
        <v>300</v>
      </c>
      <c r="I517" s="102">
        <v>20</v>
      </c>
      <c r="J517" s="104">
        <v>642</v>
      </c>
      <c r="K517" s="104">
        <v>29</v>
      </c>
      <c r="L517" s="104">
        <v>14</v>
      </c>
      <c r="M517" s="102">
        <v>1660</v>
      </c>
      <c r="N517" s="95">
        <v>4760</v>
      </c>
      <c r="O517" s="95">
        <v>293</v>
      </c>
      <c r="P517" s="95">
        <v>5320</v>
      </c>
      <c r="Q517" s="102">
        <v>90.1</v>
      </c>
      <c r="R517" s="102">
        <v>601</v>
      </c>
      <c r="S517" s="102">
        <v>68.099999999999994</v>
      </c>
      <c r="T517" s="102">
        <v>921</v>
      </c>
      <c r="Z517" s="95">
        <v>7270</v>
      </c>
      <c r="AA517" s="95">
        <v>7950</v>
      </c>
      <c r="AB517">
        <v>2500</v>
      </c>
      <c r="AC517">
        <v>1370</v>
      </c>
      <c r="AD517">
        <v>5690</v>
      </c>
      <c r="AE517" s="102">
        <v>2540</v>
      </c>
      <c r="AF517" s="103" t="s">
        <v>754</v>
      </c>
      <c r="AG517" s="53" t="s">
        <v>573</v>
      </c>
      <c r="AH517" s="53">
        <v>700</v>
      </c>
      <c r="AI517" t="s">
        <v>355</v>
      </c>
    </row>
    <row r="518" spans="1:35" x14ac:dyDescent="0.2">
      <c r="A518" s="103" t="s">
        <v>755</v>
      </c>
      <c r="B518" s="53" t="s">
        <v>573</v>
      </c>
      <c r="C518" s="53">
        <v>700</v>
      </c>
      <c r="D518" s="53">
        <v>175</v>
      </c>
      <c r="E518" s="104">
        <v>22300</v>
      </c>
      <c r="F518" s="104">
        <v>700</v>
      </c>
      <c r="G518" s="95">
        <v>11</v>
      </c>
      <c r="H518" s="104">
        <v>300</v>
      </c>
      <c r="I518" s="102">
        <v>25</v>
      </c>
      <c r="J518" s="104">
        <v>632</v>
      </c>
      <c r="K518" s="104">
        <v>34</v>
      </c>
      <c r="L518" s="104">
        <v>14</v>
      </c>
      <c r="M518" s="102">
        <v>1970</v>
      </c>
      <c r="N518" s="95">
        <v>5640</v>
      </c>
      <c r="O518" s="95">
        <v>297</v>
      </c>
      <c r="P518" s="95">
        <v>6270</v>
      </c>
      <c r="Q518" s="102">
        <v>113</v>
      </c>
      <c r="R518" s="102">
        <v>751</v>
      </c>
      <c r="S518" s="102">
        <v>71.2</v>
      </c>
      <c r="T518" s="102">
        <v>1150</v>
      </c>
      <c r="Z518" s="95">
        <v>8420</v>
      </c>
      <c r="AA518" s="95">
        <v>9210</v>
      </c>
      <c r="AB518">
        <v>2900</v>
      </c>
      <c r="AC518">
        <v>1370</v>
      </c>
      <c r="AD518">
        <v>5880</v>
      </c>
      <c r="AE518" s="102">
        <v>2950</v>
      </c>
      <c r="AF518" s="103" t="s">
        <v>756</v>
      </c>
      <c r="AG518" s="53" t="s">
        <v>573</v>
      </c>
      <c r="AH518" s="53">
        <v>700</v>
      </c>
      <c r="AI518" t="s">
        <v>355</v>
      </c>
    </row>
    <row r="519" spans="1:35" x14ac:dyDescent="0.2">
      <c r="A519" s="103" t="s">
        <v>757</v>
      </c>
      <c r="B519" s="53" t="s">
        <v>573</v>
      </c>
      <c r="C519" s="53">
        <v>700</v>
      </c>
      <c r="D519" s="53">
        <v>196</v>
      </c>
      <c r="E519" s="104">
        <v>24900</v>
      </c>
      <c r="F519" s="104">
        <v>700</v>
      </c>
      <c r="G519" s="95">
        <v>11</v>
      </c>
      <c r="H519" s="104">
        <v>400</v>
      </c>
      <c r="I519" s="102">
        <v>22</v>
      </c>
      <c r="J519" s="104">
        <v>638</v>
      </c>
      <c r="K519" s="104">
        <v>31</v>
      </c>
      <c r="L519" s="104">
        <v>14</v>
      </c>
      <c r="M519" s="102">
        <v>2300</v>
      </c>
      <c r="N519" s="95">
        <v>6560</v>
      </c>
      <c r="O519" s="95">
        <v>304</v>
      </c>
      <c r="P519" s="95">
        <v>7190</v>
      </c>
      <c r="Q519" s="102">
        <v>235</v>
      </c>
      <c r="R519" s="102">
        <v>1170</v>
      </c>
      <c r="S519" s="102">
        <v>97.1</v>
      </c>
      <c r="T519" s="102">
        <v>1780</v>
      </c>
      <c r="Z519" s="95">
        <v>5610</v>
      </c>
      <c r="AA519" s="95">
        <v>6320</v>
      </c>
      <c r="AB519">
        <v>1990</v>
      </c>
      <c r="AC519">
        <v>1370</v>
      </c>
      <c r="AD519">
        <v>3900</v>
      </c>
      <c r="AE519" s="102">
        <v>2250</v>
      </c>
      <c r="AF519" s="103" t="s">
        <v>758</v>
      </c>
      <c r="AG519" s="53" t="s">
        <v>573</v>
      </c>
      <c r="AH519" s="53">
        <v>800</v>
      </c>
      <c r="AI519" t="s">
        <v>355</v>
      </c>
    </row>
    <row r="520" spans="1:35" x14ac:dyDescent="0.2">
      <c r="A520" s="103" t="s">
        <v>759</v>
      </c>
      <c r="B520" s="53" t="s">
        <v>573</v>
      </c>
      <c r="C520" s="53">
        <v>700</v>
      </c>
      <c r="D520" s="53">
        <v>214</v>
      </c>
      <c r="E520" s="104">
        <v>27300</v>
      </c>
      <c r="F520" s="104">
        <v>700</v>
      </c>
      <c r="G520" s="95">
        <v>11</v>
      </c>
      <c r="H520" s="104">
        <v>400</v>
      </c>
      <c r="I520" s="102">
        <v>25</v>
      </c>
      <c r="J520" s="104">
        <v>632</v>
      </c>
      <c r="K520" s="104">
        <v>34</v>
      </c>
      <c r="L520" s="104">
        <v>14</v>
      </c>
      <c r="M520" s="102">
        <v>2540</v>
      </c>
      <c r="N520" s="95">
        <v>7270</v>
      </c>
      <c r="O520" s="95">
        <v>305</v>
      </c>
      <c r="P520" s="95">
        <v>7950</v>
      </c>
      <c r="Q520" s="102">
        <v>267</v>
      </c>
      <c r="R520" s="102">
        <v>1330</v>
      </c>
      <c r="S520" s="102">
        <v>98.9</v>
      </c>
      <c r="T520" s="102">
        <v>2020</v>
      </c>
      <c r="Z520" s="95">
        <v>6640</v>
      </c>
      <c r="AA520" s="95">
        <v>7410</v>
      </c>
      <c r="AB520">
        <v>2330</v>
      </c>
      <c r="AC520">
        <v>1370</v>
      </c>
      <c r="AD520">
        <v>4060</v>
      </c>
      <c r="AE520" s="102">
        <v>2660</v>
      </c>
      <c r="AF520" s="103" t="s">
        <v>760</v>
      </c>
      <c r="AG520" s="53" t="s">
        <v>573</v>
      </c>
      <c r="AH520" s="53">
        <v>800</v>
      </c>
      <c r="AI520" t="s">
        <v>355</v>
      </c>
    </row>
    <row r="521" spans="1:35" x14ac:dyDescent="0.2">
      <c r="A521" s="103" t="s">
        <v>761</v>
      </c>
      <c r="B521" s="53" t="s">
        <v>573</v>
      </c>
      <c r="C521" s="53">
        <v>700</v>
      </c>
      <c r="D521" s="53">
        <v>245</v>
      </c>
      <c r="E521" s="104">
        <v>31200</v>
      </c>
      <c r="F521" s="104">
        <v>700</v>
      </c>
      <c r="G521" s="95">
        <v>11</v>
      </c>
      <c r="H521" s="104">
        <v>400</v>
      </c>
      <c r="I521" s="102">
        <v>30</v>
      </c>
      <c r="J521" s="104">
        <v>622</v>
      </c>
      <c r="K521" s="104">
        <v>39</v>
      </c>
      <c r="L521" s="104">
        <v>14</v>
      </c>
      <c r="M521" s="102">
        <v>2950</v>
      </c>
      <c r="N521" s="95">
        <v>8420</v>
      </c>
      <c r="O521" s="95">
        <v>307</v>
      </c>
      <c r="P521" s="95">
        <v>9210</v>
      </c>
      <c r="Q521" s="102">
        <v>320</v>
      </c>
      <c r="R521" s="102">
        <v>1600</v>
      </c>
      <c r="S521" s="102">
        <v>101</v>
      </c>
      <c r="T521" s="102">
        <v>2420</v>
      </c>
      <c r="Z521" s="95">
        <v>8520</v>
      </c>
      <c r="AA521" s="95">
        <v>9340</v>
      </c>
      <c r="AB521">
        <v>2940</v>
      </c>
      <c r="AC521">
        <v>1370</v>
      </c>
      <c r="AD521">
        <v>5570</v>
      </c>
      <c r="AE521" s="102">
        <v>3410</v>
      </c>
      <c r="AF521" s="103" t="s">
        <v>762</v>
      </c>
      <c r="AG521" s="53" t="s">
        <v>573</v>
      </c>
      <c r="AH521" s="53">
        <v>800</v>
      </c>
      <c r="AI521" t="s">
        <v>355</v>
      </c>
    </row>
    <row r="522" spans="1:35" x14ac:dyDescent="0.2">
      <c r="A522" s="103" t="s">
        <v>763</v>
      </c>
      <c r="B522" s="53" t="s">
        <v>573</v>
      </c>
      <c r="C522" s="53">
        <v>800</v>
      </c>
      <c r="D522" s="53">
        <v>161</v>
      </c>
      <c r="E522" s="104">
        <v>20500</v>
      </c>
      <c r="F522" s="104">
        <v>800</v>
      </c>
      <c r="G522" s="95">
        <v>11</v>
      </c>
      <c r="H522" s="104">
        <v>300</v>
      </c>
      <c r="I522" s="102">
        <v>20</v>
      </c>
      <c r="J522" s="104">
        <v>742</v>
      </c>
      <c r="K522" s="104">
        <v>29</v>
      </c>
      <c r="L522" s="104">
        <v>14</v>
      </c>
      <c r="M522" s="102">
        <v>2250</v>
      </c>
      <c r="N522" s="95">
        <v>5610</v>
      </c>
      <c r="O522" s="95">
        <v>331</v>
      </c>
      <c r="P522" s="95">
        <v>6320</v>
      </c>
      <c r="Q522" s="102">
        <v>90.1</v>
      </c>
      <c r="R522" s="102">
        <v>601</v>
      </c>
      <c r="S522" s="102">
        <v>66.3</v>
      </c>
      <c r="T522" s="102">
        <v>924</v>
      </c>
      <c r="Z522" s="95">
        <v>9870</v>
      </c>
      <c r="AA522" s="95">
        <v>10800</v>
      </c>
      <c r="AB522">
        <v>3400</v>
      </c>
      <c r="AC522">
        <v>1370</v>
      </c>
      <c r="AD522">
        <v>5730</v>
      </c>
      <c r="AE522" s="102">
        <v>3950</v>
      </c>
      <c r="AF522" s="103" t="s">
        <v>764</v>
      </c>
      <c r="AG522" s="53" t="s">
        <v>573</v>
      </c>
      <c r="AH522" s="53">
        <v>800</v>
      </c>
      <c r="AI522" t="s">
        <v>355</v>
      </c>
    </row>
    <row r="523" spans="1:35" x14ac:dyDescent="0.2">
      <c r="A523" s="103" t="s">
        <v>765</v>
      </c>
      <c r="B523" s="53" t="s">
        <v>573</v>
      </c>
      <c r="C523" s="53">
        <v>800</v>
      </c>
      <c r="D523" s="53">
        <v>184</v>
      </c>
      <c r="E523" s="104">
        <v>23400</v>
      </c>
      <c r="F523" s="104">
        <v>800</v>
      </c>
      <c r="G523" s="95">
        <v>11</v>
      </c>
      <c r="H523" s="104">
        <v>300</v>
      </c>
      <c r="I523" s="102">
        <v>25</v>
      </c>
      <c r="J523" s="104">
        <v>732</v>
      </c>
      <c r="K523" s="104">
        <v>34</v>
      </c>
      <c r="L523" s="104">
        <v>14</v>
      </c>
      <c r="M523" s="102">
        <v>2660</v>
      </c>
      <c r="N523" s="95">
        <v>6640</v>
      </c>
      <c r="O523" s="95">
        <v>337</v>
      </c>
      <c r="P523" s="95">
        <v>7410</v>
      </c>
      <c r="Q523" s="102">
        <v>113</v>
      </c>
      <c r="R523" s="102">
        <v>751</v>
      </c>
      <c r="S523" s="102">
        <v>69.5</v>
      </c>
      <c r="T523" s="102">
        <v>1150</v>
      </c>
      <c r="Z523" s="95">
        <v>12100</v>
      </c>
      <c r="AA523" s="95">
        <v>13100</v>
      </c>
      <c r="AB523">
        <v>4130</v>
      </c>
      <c r="AC523">
        <v>1370</v>
      </c>
      <c r="AD523">
        <v>7280</v>
      </c>
      <c r="AE523" s="102">
        <v>4840</v>
      </c>
      <c r="AF523" s="103" t="s">
        <v>766</v>
      </c>
      <c r="AG523" s="53" t="s">
        <v>573</v>
      </c>
      <c r="AH523" s="53">
        <v>800</v>
      </c>
      <c r="AI523" t="s">
        <v>355</v>
      </c>
    </row>
    <row r="524" spans="1:35" x14ac:dyDescent="0.2">
      <c r="A524" s="103" t="s">
        <v>767</v>
      </c>
      <c r="B524" s="53" t="s">
        <v>573</v>
      </c>
      <c r="C524" s="53">
        <v>800</v>
      </c>
      <c r="D524" s="53">
        <v>223</v>
      </c>
      <c r="E524" s="104">
        <v>28400</v>
      </c>
      <c r="F524" s="104">
        <v>800</v>
      </c>
      <c r="G524" s="95">
        <v>11</v>
      </c>
      <c r="H524" s="104">
        <v>400</v>
      </c>
      <c r="I524" s="102">
        <v>25</v>
      </c>
      <c r="J524" s="104">
        <v>732</v>
      </c>
      <c r="K524" s="104">
        <v>34</v>
      </c>
      <c r="L524" s="104">
        <v>14</v>
      </c>
      <c r="M524" s="102">
        <v>3410</v>
      </c>
      <c r="N524" s="95">
        <v>8520</v>
      </c>
      <c r="O524" s="95">
        <v>347</v>
      </c>
      <c r="P524" s="95">
        <v>9340</v>
      </c>
      <c r="Q524" s="102">
        <v>267</v>
      </c>
      <c r="R524" s="102">
        <v>1330</v>
      </c>
      <c r="S524" s="102">
        <v>97</v>
      </c>
      <c r="T524" s="102">
        <v>2020</v>
      </c>
      <c r="Z524" s="95">
        <v>13700</v>
      </c>
      <c r="AA524" s="95">
        <v>14900</v>
      </c>
      <c r="AB524">
        <v>4690</v>
      </c>
      <c r="AC524">
        <v>1370</v>
      </c>
      <c r="AD524">
        <v>7490</v>
      </c>
      <c r="AE524" s="102">
        <v>5500</v>
      </c>
      <c r="AF524" s="116" t="s">
        <v>768</v>
      </c>
      <c r="AG524" s="53" t="s">
        <v>573</v>
      </c>
      <c r="AH524" s="53">
        <v>800</v>
      </c>
      <c r="AI524" t="s">
        <v>355</v>
      </c>
    </row>
    <row r="525" spans="1:35" x14ac:dyDescent="0.2">
      <c r="A525" s="103" t="s">
        <v>769</v>
      </c>
      <c r="B525" s="53" t="s">
        <v>573</v>
      </c>
      <c r="C525" s="53">
        <v>800</v>
      </c>
      <c r="D525" s="53">
        <v>253</v>
      </c>
      <c r="E525" s="104">
        <v>32300</v>
      </c>
      <c r="F525" s="104">
        <v>800</v>
      </c>
      <c r="G525" s="95">
        <v>11</v>
      </c>
      <c r="H525" s="104">
        <v>400</v>
      </c>
      <c r="I525" s="102">
        <v>30</v>
      </c>
      <c r="J525" s="104">
        <v>722</v>
      </c>
      <c r="K525" s="104">
        <v>39</v>
      </c>
      <c r="L525" s="104">
        <v>14</v>
      </c>
      <c r="M525" s="102">
        <v>3950</v>
      </c>
      <c r="N525" s="95">
        <v>9870</v>
      </c>
      <c r="O525" s="95">
        <v>350</v>
      </c>
      <c r="P525" s="95">
        <v>10800</v>
      </c>
      <c r="Q525" s="102">
        <v>320</v>
      </c>
      <c r="R525" s="102">
        <v>1600</v>
      </c>
      <c r="S525" s="102">
        <v>99.5</v>
      </c>
      <c r="T525" s="102">
        <v>2420</v>
      </c>
      <c r="Z525" s="95">
        <v>6510</v>
      </c>
      <c r="AA525" s="95">
        <v>7370</v>
      </c>
      <c r="AB525">
        <v>2320</v>
      </c>
      <c r="AC525">
        <v>1340</v>
      </c>
      <c r="AD525">
        <v>3820</v>
      </c>
      <c r="AE525" s="102">
        <v>2930</v>
      </c>
      <c r="AF525" s="103" t="s">
        <v>770</v>
      </c>
      <c r="AG525" s="53" t="s">
        <v>573</v>
      </c>
      <c r="AH525" s="53">
        <v>900</v>
      </c>
      <c r="AI525" t="s">
        <v>355</v>
      </c>
    </row>
    <row r="526" spans="1:35" x14ac:dyDescent="0.2">
      <c r="A526" s="103" t="s">
        <v>771</v>
      </c>
      <c r="B526" s="53" t="s">
        <v>573</v>
      </c>
      <c r="C526" s="53">
        <v>800</v>
      </c>
      <c r="D526" s="53">
        <v>300</v>
      </c>
      <c r="E526" s="104">
        <v>38300</v>
      </c>
      <c r="F526" s="104">
        <v>800</v>
      </c>
      <c r="G526" s="95">
        <v>11</v>
      </c>
      <c r="H526" s="104">
        <v>500</v>
      </c>
      <c r="I526" s="102">
        <v>30</v>
      </c>
      <c r="J526" s="104">
        <v>722</v>
      </c>
      <c r="K526" s="104">
        <v>39</v>
      </c>
      <c r="L526" s="104">
        <v>14</v>
      </c>
      <c r="M526" s="102">
        <v>4840</v>
      </c>
      <c r="N526" s="95">
        <v>12100</v>
      </c>
      <c r="O526" s="95">
        <v>355</v>
      </c>
      <c r="P526" s="95">
        <v>13100</v>
      </c>
      <c r="Q526" s="102">
        <v>625</v>
      </c>
      <c r="R526" s="102">
        <v>2500</v>
      </c>
      <c r="S526" s="102">
        <v>128</v>
      </c>
      <c r="T526" s="102">
        <v>3770</v>
      </c>
      <c r="Z526" s="95">
        <v>7680</v>
      </c>
      <c r="AA526" s="95">
        <v>8600</v>
      </c>
      <c r="AB526">
        <v>2710</v>
      </c>
      <c r="AC526">
        <v>1350</v>
      </c>
      <c r="AD526">
        <v>3980</v>
      </c>
      <c r="AE526" s="102">
        <v>3460</v>
      </c>
      <c r="AF526" s="103" t="s">
        <v>772</v>
      </c>
      <c r="AG526" s="53" t="s">
        <v>573</v>
      </c>
      <c r="AH526" s="53">
        <v>900</v>
      </c>
      <c r="AI526" t="s">
        <v>355</v>
      </c>
    </row>
    <row r="527" spans="1:35" x14ac:dyDescent="0.2">
      <c r="A527" s="116" t="s">
        <v>773</v>
      </c>
      <c r="B527" s="53" t="s">
        <v>573</v>
      </c>
      <c r="C527" s="53">
        <v>800</v>
      </c>
      <c r="D527" s="53">
        <v>339</v>
      </c>
      <c r="E527" s="104">
        <v>43200</v>
      </c>
      <c r="F527" s="104">
        <v>800</v>
      </c>
      <c r="G527" s="95">
        <v>11</v>
      </c>
      <c r="H527" s="104">
        <v>500</v>
      </c>
      <c r="I527" s="102">
        <v>35</v>
      </c>
      <c r="J527" s="104">
        <v>712</v>
      </c>
      <c r="K527" s="104">
        <v>44</v>
      </c>
      <c r="L527" s="104">
        <v>14</v>
      </c>
      <c r="M527" s="102">
        <v>5500</v>
      </c>
      <c r="N527" s="95">
        <v>13700</v>
      </c>
      <c r="O527" s="95">
        <v>357</v>
      </c>
      <c r="P527" s="95">
        <v>14900</v>
      </c>
      <c r="Q527" s="102">
        <v>729</v>
      </c>
      <c r="R527" s="102">
        <v>2920</v>
      </c>
      <c r="S527" s="102">
        <v>130</v>
      </c>
      <c r="T527" s="102">
        <v>4400</v>
      </c>
      <c r="Z527" s="95">
        <v>9810</v>
      </c>
      <c r="AA527" s="95">
        <v>10800</v>
      </c>
      <c r="AB527">
        <v>3400</v>
      </c>
      <c r="AC527">
        <v>1350</v>
      </c>
      <c r="AD527">
        <v>5460</v>
      </c>
      <c r="AE527" s="102">
        <v>4410</v>
      </c>
      <c r="AF527" s="103" t="s">
        <v>774</v>
      </c>
      <c r="AG527" s="53" t="s">
        <v>573</v>
      </c>
      <c r="AH527" s="53">
        <v>900</v>
      </c>
      <c r="AI527" t="s">
        <v>355</v>
      </c>
    </row>
    <row r="528" spans="1:35" x14ac:dyDescent="0.2">
      <c r="A528" s="103" t="s">
        <v>775</v>
      </c>
      <c r="B528" s="53" t="s">
        <v>573</v>
      </c>
      <c r="C528" s="53">
        <v>900</v>
      </c>
      <c r="D528" s="53">
        <v>169</v>
      </c>
      <c r="E528" s="104">
        <v>21600</v>
      </c>
      <c r="F528" s="104">
        <v>900</v>
      </c>
      <c r="G528" s="95">
        <v>11</v>
      </c>
      <c r="H528" s="104">
        <v>300</v>
      </c>
      <c r="I528" s="102">
        <v>20</v>
      </c>
      <c r="J528" s="104">
        <v>842</v>
      </c>
      <c r="K528" s="104">
        <v>29</v>
      </c>
      <c r="L528" s="104">
        <v>14</v>
      </c>
      <c r="M528" s="102">
        <v>2930</v>
      </c>
      <c r="N528" s="95">
        <v>6510</v>
      </c>
      <c r="O528" s="95">
        <v>368</v>
      </c>
      <c r="P528" s="95">
        <v>7370</v>
      </c>
      <c r="Q528" s="102">
        <v>90.1</v>
      </c>
      <c r="R528" s="102">
        <v>601</v>
      </c>
      <c r="S528" s="102">
        <v>64.599999999999994</v>
      </c>
      <c r="T528" s="102">
        <v>927</v>
      </c>
      <c r="Z528" s="95">
        <v>11400</v>
      </c>
      <c r="AA528" s="95">
        <v>12400</v>
      </c>
      <c r="AB528">
        <v>3910</v>
      </c>
      <c r="AC528">
        <v>1370</v>
      </c>
      <c r="AD528">
        <v>5630</v>
      </c>
      <c r="AE528" s="102">
        <v>5110</v>
      </c>
      <c r="AF528" s="103" t="s">
        <v>776</v>
      </c>
      <c r="AG528" s="53" t="s">
        <v>573</v>
      </c>
      <c r="AH528" s="53">
        <v>900</v>
      </c>
      <c r="AI528" t="s">
        <v>355</v>
      </c>
    </row>
    <row r="529" spans="1:35" x14ac:dyDescent="0.2">
      <c r="A529" s="103" t="s">
        <v>777</v>
      </c>
      <c r="B529" s="53" t="s">
        <v>573</v>
      </c>
      <c r="C529" s="53">
        <v>900</v>
      </c>
      <c r="D529" s="53">
        <v>192</v>
      </c>
      <c r="E529" s="104">
        <v>24500</v>
      </c>
      <c r="F529" s="104">
        <v>900</v>
      </c>
      <c r="G529" s="95">
        <v>11</v>
      </c>
      <c r="H529" s="104">
        <v>300</v>
      </c>
      <c r="I529" s="102">
        <v>25</v>
      </c>
      <c r="J529" s="104">
        <v>832</v>
      </c>
      <c r="K529" s="104">
        <v>34</v>
      </c>
      <c r="L529" s="104">
        <v>14</v>
      </c>
      <c r="M529" s="102">
        <v>3460</v>
      </c>
      <c r="N529" s="95">
        <v>7680</v>
      </c>
      <c r="O529" s="95">
        <v>376</v>
      </c>
      <c r="P529" s="95">
        <v>8600</v>
      </c>
      <c r="Q529" s="102">
        <v>113</v>
      </c>
      <c r="R529" s="102">
        <v>751</v>
      </c>
      <c r="S529" s="102">
        <v>67.900000000000006</v>
      </c>
      <c r="T529" s="102">
        <v>1150</v>
      </c>
      <c r="Z529" s="95">
        <v>13900</v>
      </c>
      <c r="AA529" s="95">
        <v>15000</v>
      </c>
      <c r="AB529">
        <v>4720</v>
      </c>
      <c r="AC529">
        <v>1370</v>
      </c>
      <c r="AD529">
        <v>7160</v>
      </c>
      <c r="AE529" s="102">
        <v>6240</v>
      </c>
      <c r="AF529" s="103" t="s">
        <v>778</v>
      </c>
      <c r="AG529" s="53" t="s">
        <v>573</v>
      </c>
      <c r="AH529" s="53">
        <v>900</v>
      </c>
      <c r="AI529" t="s">
        <v>355</v>
      </c>
    </row>
    <row r="530" spans="1:35" x14ac:dyDescent="0.2">
      <c r="A530" s="103" t="s">
        <v>779</v>
      </c>
      <c r="B530" s="53" t="s">
        <v>573</v>
      </c>
      <c r="C530" s="53">
        <v>900</v>
      </c>
      <c r="D530" s="53">
        <v>231</v>
      </c>
      <c r="E530" s="104">
        <v>29500</v>
      </c>
      <c r="F530" s="104">
        <v>900</v>
      </c>
      <c r="G530" s="95">
        <v>11</v>
      </c>
      <c r="H530" s="104">
        <v>400</v>
      </c>
      <c r="I530" s="102">
        <v>25</v>
      </c>
      <c r="J530" s="104">
        <v>832</v>
      </c>
      <c r="K530" s="104">
        <v>34</v>
      </c>
      <c r="L530" s="104">
        <v>14</v>
      </c>
      <c r="M530" s="102">
        <v>4410</v>
      </c>
      <c r="N530" s="95">
        <v>9810</v>
      </c>
      <c r="O530" s="95">
        <v>387</v>
      </c>
      <c r="P530" s="95">
        <v>10800</v>
      </c>
      <c r="Q530" s="102">
        <v>267</v>
      </c>
      <c r="R530" s="102">
        <v>1330</v>
      </c>
      <c r="S530" s="102">
        <v>95.1</v>
      </c>
      <c r="T530" s="102">
        <v>2030</v>
      </c>
      <c r="Z530" s="95">
        <v>15800</v>
      </c>
      <c r="AA530" s="95">
        <v>17100</v>
      </c>
      <c r="AB530">
        <v>5390</v>
      </c>
      <c r="AC530">
        <v>1370</v>
      </c>
      <c r="AD530">
        <v>7320</v>
      </c>
      <c r="AE530" s="102">
        <v>7100</v>
      </c>
      <c r="AF530" s="103" t="s">
        <v>780</v>
      </c>
      <c r="AG530" s="53" t="s">
        <v>573</v>
      </c>
      <c r="AH530" s="53">
        <v>900</v>
      </c>
      <c r="AI530" t="s">
        <v>355</v>
      </c>
    </row>
    <row r="531" spans="1:35" x14ac:dyDescent="0.2">
      <c r="A531" s="103" t="s">
        <v>781</v>
      </c>
      <c r="B531" s="53" t="s">
        <v>573</v>
      </c>
      <c r="C531" s="53">
        <v>900</v>
      </c>
      <c r="D531" s="53">
        <v>262</v>
      </c>
      <c r="E531" s="104">
        <v>33400</v>
      </c>
      <c r="F531" s="104">
        <v>900</v>
      </c>
      <c r="G531" s="95">
        <v>11</v>
      </c>
      <c r="H531" s="104">
        <v>400</v>
      </c>
      <c r="I531" s="102">
        <v>30</v>
      </c>
      <c r="J531" s="104">
        <v>822</v>
      </c>
      <c r="K531" s="104">
        <v>39</v>
      </c>
      <c r="L531" s="104">
        <v>14</v>
      </c>
      <c r="M531" s="102">
        <v>5110</v>
      </c>
      <c r="N531" s="95">
        <v>11400</v>
      </c>
      <c r="O531" s="95">
        <v>391</v>
      </c>
      <c r="P531" s="95">
        <v>12400</v>
      </c>
      <c r="Q531" s="102">
        <v>320</v>
      </c>
      <c r="R531" s="102">
        <v>1600</v>
      </c>
      <c r="S531" s="102">
        <v>97.9</v>
      </c>
      <c r="T531" s="102">
        <v>2430</v>
      </c>
      <c r="Z531" s="95">
        <v>19300</v>
      </c>
      <c r="AA531" s="95">
        <v>20800</v>
      </c>
      <c r="AB531">
        <v>6550</v>
      </c>
      <c r="AC531">
        <v>1370</v>
      </c>
      <c r="AD531">
        <v>8310</v>
      </c>
      <c r="AE531" s="102">
        <v>8680</v>
      </c>
      <c r="AF531" s="103" t="s">
        <v>782</v>
      </c>
      <c r="AG531" s="53" t="s">
        <v>573</v>
      </c>
      <c r="AH531" s="53">
        <v>900</v>
      </c>
      <c r="AI531" t="s">
        <v>355</v>
      </c>
    </row>
    <row r="532" spans="1:35" x14ac:dyDescent="0.2">
      <c r="A532" s="103" t="s">
        <v>783</v>
      </c>
      <c r="B532" s="53" t="s">
        <v>573</v>
      </c>
      <c r="C532" s="53">
        <v>900</v>
      </c>
      <c r="D532" s="53">
        <v>309</v>
      </c>
      <c r="E532" s="104">
        <v>39400</v>
      </c>
      <c r="F532" s="104">
        <v>900</v>
      </c>
      <c r="G532" s="95">
        <v>11</v>
      </c>
      <c r="H532" s="104">
        <v>500</v>
      </c>
      <c r="I532" s="102">
        <v>30</v>
      </c>
      <c r="J532" s="104">
        <v>822</v>
      </c>
      <c r="K532" s="104">
        <v>39</v>
      </c>
      <c r="L532" s="104">
        <v>14</v>
      </c>
      <c r="M532" s="102">
        <v>6240</v>
      </c>
      <c r="N532" s="95">
        <v>13900</v>
      </c>
      <c r="O532" s="95">
        <v>398</v>
      </c>
      <c r="P532" s="95">
        <v>15000</v>
      </c>
      <c r="Q532" s="102">
        <v>625</v>
      </c>
      <c r="R532" s="102">
        <v>2500</v>
      </c>
      <c r="S532" s="102">
        <v>126</v>
      </c>
      <c r="T532" s="102">
        <v>3780</v>
      </c>
    </row>
    <row r="533" spans="1:35" x14ac:dyDescent="0.2">
      <c r="A533" s="103" t="s">
        <v>784</v>
      </c>
      <c r="B533" s="53" t="s">
        <v>573</v>
      </c>
      <c r="C533" s="53">
        <v>900</v>
      </c>
      <c r="D533" s="53">
        <v>347</v>
      </c>
      <c r="E533" s="104">
        <v>44300</v>
      </c>
      <c r="F533" s="104">
        <v>900</v>
      </c>
      <c r="G533" s="95">
        <v>11</v>
      </c>
      <c r="H533" s="104">
        <v>500</v>
      </c>
      <c r="I533" s="102">
        <v>35</v>
      </c>
      <c r="J533" s="104">
        <v>812</v>
      </c>
      <c r="K533" s="104">
        <v>44</v>
      </c>
      <c r="L533" s="104">
        <v>14</v>
      </c>
      <c r="M533" s="102">
        <v>7100</v>
      </c>
      <c r="N533" s="95">
        <v>15800</v>
      </c>
      <c r="O533" s="95">
        <v>400</v>
      </c>
      <c r="P533" s="95">
        <v>17100</v>
      </c>
      <c r="Q533" s="102">
        <v>729</v>
      </c>
      <c r="R533" s="102">
        <v>2920</v>
      </c>
      <c r="S533" s="102">
        <v>128</v>
      </c>
      <c r="T533" s="102">
        <v>4400</v>
      </c>
    </row>
    <row r="534" spans="1:35" x14ac:dyDescent="0.2">
      <c r="A534" s="103" t="s">
        <v>785</v>
      </c>
      <c r="B534" s="53" t="s">
        <v>573</v>
      </c>
      <c r="C534" s="53">
        <v>900</v>
      </c>
      <c r="D534" s="53">
        <v>417</v>
      </c>
      <c r="E534" s="104">
        <v>53200</v>
      </c>
      <c r="F534" s="104">
        <v>900</v>
      </c>
      <c r="G534" s="95">
        <v>11</v>
      </c>
      <c r="H534" s="104">
        <v>550</v>
      </c>
      <c r="I534" s="102">
        <v>40</v>
      </c>
      <c r="J534" s="104">
        <v>798</v>
      </c>
      <c r="K534" s="104">
        <v>51</v>
      </c>
      <c r="L534" s="104">
        <v>16</v>
      </c>
      <c r="M534" s="102">
        <v>8680</v>
      </c>
      <c r="N534" s="95">
        <v>19300</v>
      </c>
      <c r="O534" s="95">
        <v>404</v>
      </c>
      <c r="P534" s="95">
        <v>20800</v>
      </c>
      <c r="Q534" s="102">
        <v>1110</v>
      </c>
      <c r="R534" s="102">
        <v>4030</v>
      </c>
      <c r="S534" s="102">
        <v>144</v>
      </c>
      <c r="T534" s="102">
        <v>6080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"/>
  <sheetViews>
    <sheetView tabSelected="1" workbookViewId="0">
      <selection activeCell="L19" sqref="L19"/>
    </sheetView>
  </sheetViews>
  <sheetFormatPr defaultRowHeight="12.75" x14ac:dyDescent="0.2"/>
  <sheetData>
    <row r="1" spans="1:9" ht="15.75" x14ac:dyDescent="0.2">
      <c r="A1" s="22" t="s">
        <v>816</v>
      </c>
      <c r="B1" s="18"/>
      <c r="C1" s="18"/>
      <c r="D1" s="18"/>
      <c r="E1" s="18"/>
      <c r="F1" s="18"/>
      <c r="G1" s="19"/>
      <c r="H1" s="2" t="s">
        <v>0</v>
      </c>
      <c r="I1" s="16"/>
    </row>
    <row r="2" spans="1:9" ht="15" x14ac:dyDescent="0.2">
      <c r="B2" s="24"/>
      <c r="C2" s="20"/>
      <c r="D2" s="20"/>
      <c r="E2" s="20"/>
      <c r="F2" s="20"/>
      <c r="G2" s="21"/>
      <c r="H2" s="4" t="s">
        <v>1</v>
      </c>
      <c r="I2" s="16"/>
    </row>
    <row r="3" spans="1:9" ht="15.75" x14ac:dyDescent="0.25">
      <c r="A3" s="5" t="s">
        <v>2</v>
      </c>
      <c r="B3" s="15" t="s">
        <v>786</v>
      </c>
      <c r="C3" s="25"/>
      <c r="D3" s="25"/>
      <c r="E3" s="26"/>
      <c r="F3" s="2" t="s">
        <v>3</v>
      </c>
      <c r="G3" s="27"/>
      <c r="H3" s="6" t="s">
        <v>4</v>
      </c>
      <c r="I3" s="28" t="s">
        <v>82</v>
      </c>
    </row>
    <row r="4" spans="1:9" x14ac:dyDescent="0.2">
      <c r="A4" s="7" t="s">
        <v>5</v>
      </c>
      <c r="D4" s="29"/>
      <c r="E4" s="29"/>
      <c r="F4" s="29"/>
      <c r="G4" s="30"/>
      <c r="H4" s="4"/>
      <c r="I4" s="8"/>
    </row>
    <row r="5" spans="1:9" x14ac:dyDescent="0.2">
      <c r="A5" s="9"/>
      <c r="D5" s="31"/>
      <c r="E5" s="31"/>
      <c r="F5" s="31"/>
      <c r="G5" s="32"/>
      <c r="H5" s="6" t="s">
        <v>6</v>
      </c>
      <c r="I5" s="10" t="s">
        <v>7</v>
      </c>
    </row>
    <row r="6" spans="1:9" x14ac:dyDescent="0.2">
      <c r="A6" s="6" t="s">
        <v>8</v>
      </c>
      <c r="B6" s="33" t="s">
        <v>10</v>
      </c>
      <c r="C6" s="11" t="s">
        <v>9</v>
      </c>
      <c r="D6" s="34"/>
      <c r="E6" s="26"/>
      <c r="F6" s="11" t="s">
        <v>7</v>
      </c>
      <c r="G6" s="35">
        <f ca="1">TODAY()</f>
        <v>43305</v>
      </c>
      <c r="H6" s="16">
        <v>0</v>
      </c>
      <c r="I6" s="17" t="s">
        <v>77</v>
      </c>
    </row>
    <row r="7" spans="1:9" x14ac:dyDescent="0.2">
      <c r="A7" s="163"/>
      <c r="B7" s="166"/>
      <c r="C7" s="163"/>
      <c r="D7" s="166"/>
      <c r="E7" s="164"/>
      <c r="F7" s="163"/>
      <c r="G7" s="165"/>
      <c r="H7" s="164"/>
      <c r="I7" s="164"/>
    </row>
  </sheetData>
  <pageMargins left="0.25" right="0.25" top="0.75" bottom="0.75" header="0.3" footer="0.3"/>
  <pageSetup paperSize="0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HSS_Input</vt:lpstr>
      <vt:lpstr>Data</vt:lpstr>
      <vt:lpstr>Sketch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F.</dc:creator>
  <cp:lastModifiedBy>harryaslanian</cp:lastModifiedBy>
  <cp:lastPrinted>2017-12-05T19:08:04Z</cp:lastPrinted>
  <dcterms:created xsi:type="dcterms:W3CDTF">1999-09-23T15:56:13Z</dcterms:created>
  <dcterms:modified xsi:type="dcterms:W3CDTF">2018-07-24T14:54:27Z</dcterms:modified>
</cp:coreProperties>
</file>