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5775" tabRatio="952" activeTab="0"/>
  </bookViews>
  <sheets>
    <sheet name="Quadratic Eqn. (2nd deg.)" sheetId="1" r:id="rId1"/>
    <sheet name="Cubic Eqn. (3rd deg.)" sheetId="2" r:id="rId2"/>
    <sheet name="Quartic Eqn. (4th deg.)" sheetId="3" r:id="rId3"/>
  </sheets>
  <definedNames>
    <definedName name="_xlnm.Print_Area" localSheetId="1">'Cubic Eqn. (3rd deg.)'!$A$1:$I$52</definedName>
    <definedName name="_xlnm.Print_Area" localSheetId="0">'Quadratic Eqn. (2nd deg.)'!$A$1:$I$52</definedName>
    <definedName name="_xlnm.Print_Area" localSheetId="2">'Quartic Eqn. (4th deg.)'!$A$1:$I$52</definedName>
  </definedNames>
  <calcPr fullCalcOnLoad="1"/>
</workbook>
</file>

<file path=xl/comments1.xml><?xml version="1.0" encoding="utf-8"?>
<comments xmlns="http://schemas.openxmlformats.org/spreadsheetml/2006/main">
  <authors>
    <author>Alex Tomanovich, P.E.</author>
  </authors>
  <commentList>
    <comment ref="J1" authorId="0">
      <text>
        <r>
          <rPr>
            <b/>
            <sz val="8"/>
            <rFont val="Tahoma"/>
            <family val="2"/>
          </rPr>
          <t xml:space="preserve">            "POLYNOM.xls"</t>
        </r>
        <r>
          <rPr>
            <sz val="8"/>
            <rFont val="Tahoma"/>
            <family val="2"/>
          </rPr>
          <t xml:space="preserve">
written by: Alex Tomanovich, P.E.</t>
        </r>
      </text>
    </comment>
  </commentList>
</comments>
</file>

<file path=xl/comments2.xml><?xml version="1.0" encoding="utf-8"?>
<comments xmlns="http://schemas.openxmlformats.org/spreadsheetml/2006/main">
  <authors>
    <author>Alex Tomanovich, P.E.</author>
  </authors>
  <commentList>
    <comment ref="J1" authorId="0">
      <text>
        <r>
          <rPr>
            <b/>
            <sz val="8"/>
            <rFont val="Tahoma"/>
            <family val="2"/>
          </rPr>
          <t xml:space="preserve">            "POLYNOM.xls"</t>
        </r>
        <r>
          <rPr>
            <sz val="8"/>
            <rFont val="Tahoma"/>
            <family val="2"/>
          </rPr>
          <t xml:space="preserve">
written by: Alex Tomanovich, P.E.</t>
        </r>
      </text>
    </comment>
  </commentList>
</comments>
</file>

<file path=xl/comments3.xml><?xml version="1.0" encoding="utf-8"?>
<comments xmlns="http://schemas.openxmlformats.org/spreadsheetml/2006/main">
  <authors>
    <author>Alex Tomanovich, P.E.</author>
  </authors>
  <commentList>
    <comment ref="J1" authorId="0">
      <text>
        <r>
          <rPr>
            <b/>
            <sz val="8"/>
            <rFont val="Tahoma"/>
            <family val="2"/>
          </rPr>
          <t xml:space="preserve">            "POLYNOM.xls"</t>
        </r>
        <r>
          <rPr>
            <sz val="8"/>
            <rFont val="Tahoma"/>
            <family val="2"/>
          </rPr>
          <t xml:space="preserve">
written by: Alex Tomanovich, P.E.</t>
        </r>
      </text>
    </comment>
  </commentList>
</comments>
</file>

<file path=xl/sharedStrings.xml><?xml version="1.0" encoding="utf-8"?>
<sst xmlns="http://schemas.openxmlformats.org/spreadsheetml/2006/main" count="462" uniqueCount="337">
  <si>
    <t>a1 =</t>
  </si>
  <si>
    <t>ao =</t>
  </si>
  <si>
    <t>p =</t>
  </si>
  <si>
    <t>q =</t>
  </si>
  <si>
    <t>R =</t>
  </si>
  <si>
    <t>S =</t>
  </si>
  <si>
    <t>T =</t>
  </si>
  <si>
    <t>y1 =</t>
  </si>
  <si>
    <t>y2 =</t>
  </si>
  <si>
    <t>y3 =</t>
  </si>
  <si>
    <t>x1 =</t>
  </si>
  <si>
    <t>x2 =</t>
  </si>
  <si>
    <t>x3 =</t>
  </si>
  <si>
    <t>x4 =</t>
  </si>
  <si>
    <t>Solve Cubic Equation:</t>
  </si>
  <si>
    <t>f =</t>
  </si>
  <si>
    <t>a =</t>
  </si>
  <si>
    <t>b =</t>
  </si>
  <si>
    <t>c =</t>
  </si>
  <si>
    <t>d =</t>
  </si>
  <si>
    <t>g =</t>
  </si>
  <si>
    <t>h =</t>
  </si>
  <si>
    <t>Case #1: If h &gt; 0</t>
  </si>
  <si>
    <t>Case #2: If h &lt;= 0</t>
  </si>
  <si>
    <t>i =</t>
  </si>
  <si>
    <t>j =</t>
  </si>
  <si>
    <t>k =</t>
  </si>
  <si>
    <t>L =</t>
  </si>
  <si>
    <t>M =</t>
  </si>
  <si>
    <t>N =</t>
  </si>
  <si>
    <t>P =</t>
  </si>
  <si>
    <t>U =</t>
  </si>
  <si>
    <t>Case #3: If f, g, h = 0</t>
  </si>
  <si>
    <t>Quadratic Equation (2nd Degree Polynomial) Solution:</t>
  </si>
  <si>
    <t>Cubic Equation (3rd Degree Polynomial) Solution:</t>
  </si>
  <si>
    <t>Quartic Equation (4th Degree Polynomial) Solution:</t>
  </si>
  <si>
    <t>e =</t>
  </si>
  <si>
    <t>= (-b+SQRT(b^2-4*a*c))/(2*a)</t>
  </si>
  <si>
    <t>= (-b-SQRT(b^2-4*a*c))/(2*a)</t>
  </si>
  <si>
    <t>= ((3*c/a)-(b^2/a^2))/3</t>
  </si>
  <si>
    <t>= ((2*b^3/a^3)-(9*b*c/a^2)+(27*d/a))/27</t>
  </si>
  <si>
    <t>= (g^2/4)+(f^3/27)</t>
  </si>
  <si>
    <t>= SQRT((g^2/4)-h)</t>
  </si>
  <si>
    <t>= i^(1/3)</t>
  </si>
  <si>
    <t>= ACOS(-(g/(2*i)))</t>
  </si>
  <si>
    <t>= j*(-1)</t>
  </si>
  <si>
    <t>= COS(k/3)</t>
  </si>
  <si>
    <t>= SQRT(3)*SIN(k/3)</t>
  </si>
  <si>
    <t>= (b/(3*a))*(-1)</t>
  </si>
  <si>
    <t>= -(g/2)+SQRT(h)</t>
  </si>
  <si>
    <t>= R^(1/3)</t>
  </si>
  <si>
    <t>= -(g/2)-SQRT(h)</t>
  </si>
  <si>
    <t>= T^(1/3)</t>
  </si>
  <si>
    <t>Substitute 'f', 'g', and 'h' into following Cubic Equation:</t>
  </si>
  <si>
    <t>b1 =</t>
  </si>
  <si>
    <t>c1 =</t>
  </si>
  <si>
    <t>d1 =</t>
  </si>
  <si>
    <t>= ((f^2-4*h)/16</t>
  </si>
  <si>
    <t>= 1</t>
  </si>
  <si>
    <t>= (f/2)</t>
  </si>
  <si>
    <t>= ((3*c1/a1)-(b1^2/a1^2))/3</t>
  </si>
  <si>
    <t>= ((2*b1^3/a1^3)-(9*b1*c1/a1^2)+(27*d1/a1))/27</t>
  </si>
  <si>
    <t>= (g1^2/4)+(f1^3/27)</t>
  </si>
  <si>
    <t>f1 =</t>
  </si>
  <si>
    <t>g1 =</t>
  </si>
  <si>
    <t>h1 =</t>
  </si>
  <si>
    <t>Case #1: If h1 &gt; 0</t>
  </si>
  <si>
    <t>Case #2: If h1 &lt;= 0</t>
  </si>
  <si>
    <t>Case #3: If f1, g1, h1 = 0</t>
  </si>
  <si>
    <t>= SQRT((g1^2/4)-h1)</t>
  </si>
  <si>
    <t>= ACOS(-(g1/(2*i)))</t>
  </si>
  <si>
    <t>= (b1/(3*a1))*(-1)</t>
  </si>
  <si>
    <t>= -(g1/2)+SQRT(h1)</t>
  </si>
  <si>
    <t>= -(g1/2)-SQRT(h1)</t>
  </si>
  <si>
    <t>r =</t>
  </si>
  <si>
    <t>s =</t>
  </si>
  <si>
    <t>= -g/(8*p*q)</t>
  </si>
  <si>
    <t>= b/(4*a)</t>
  </si>
  <si>
    <t>bo =</t>
  </si>
  <si>
    <t>co =</t>
  </si>
  <si>
    <t>do =</t>
  </si>
  <si>
    <t>eo =</t>
  </si>
  <si>
    <t>= co-(3*bo^2/8)</t>
  </si>
  <si>
    <t>= do+(bo^3/8)-(bo*co/2)</t>
  </si>
  <si>
    <t>= eo-(3*bo^4/256)+(bo^2*co/16)-(bo*do/4)</t>
  </si>
  <si>
    <t>= p+q+r-s</t>
  </si>
  <si>
    <t>= p-q-r-s</t>
  </si>
  <si>
    <t>= -p+q-r-s</t>
  </si>
  <si>
    <t>= -p-q+r-s</t>
  </si>
  <si>
    <t>= -(g^2/64)</t>
  </si>
  <si>
    <t>a*(x^2) + b*(x) + c = 0</t>
  </si>
  <si>
    <t>a*(x^3) + b*(x^2) + c*(x) + d = 0</t>
  </si>
  <si>
    <t>a*(x^4) + b*(x^3) + c*(x^2) + d*(x) + e = 0</t>
  </si>
  <si>
    <t>(y^3) + (f/2)*(y^2) + ((f^2-4*h)/16*y - g^2/64 = 0</t>
  </si>
  <si>
    <t>Roots of Quartic Equation:</t>
  </si>
  <si>
    <t>Roots of Cubic Equation:</t>
  </si>
  <si>
    <t>Roots of Quadratic Equation:</t>
  </si>
  <si>
    <t>= a/a</t>
  </si>
  <si>
    <t>= b/a</t>
  </si>
  <si>
    <t>= c/a</t>
  </si>
  <si>
    <t>= d/a</t>
  </si>
  <si>
    <t>= e/a</t>
  </si>
  <si>
    <t>Modified Coefficients (dividing each by 'a'):</t>
  </si>
  <si>
    <t>Version 1.0</t>
  </si>
  <si>
    <t>Quartic equations have the general form:</t>
  </si>
  <si>
    <t>Example # 1</t>
  </si>
  <si>
    <t>Quartic Equation With 4 Real Roots</t>
  </si>
  <si>
    <t>Where   a  =  1   b  =  2   c  =  -41   d   =   -42   and   e   =   360</t>
  </si>
  <si>
    <t>Next we define the variable 'f':</t>
  </si>
  <si>
    <t>f = c - (3b²/8)</t>
  </si>
  <si>
    <t xml:space="preserve">"Plugging in" the numbers from the above equation, we get: </t>
  </si>
  <si>
    <t>f = -41 - (3*2*2/8) which equals -42.5</t>
  </si>
  <si>
    <t xml:space="preserve">Next we define 'g': </t>
  </si>
  <si>
    <t>g = d + (b ³ / 8) - (b*c/2)</t>
  </si>
  <si>
    <t>"Plugging in" the numbers:   g = -42 + (8/8) - (2 * -41 / 2) equals 0</t>
  </si>
  <si>
    <t>h = 370.5625</t>
  </si>
  <si>
    <t>Next, we "plug" the numbers 'f', 'g' and 'h' into the following cubic equation:</t>
  </si>
  <si>
    <t xml:space="preserve">Next, we solve this cubic equation by using the method located at solving cubic equations   </t>
  </si>
  <si>
    <t>OR (much easier) using the</t>
  </si>
  <si>
    <t>CUBIC   EQUATION   CALCULATOR.</t>
  </si>
  <si>
    <t>Y1=  20.25     Y2=  0     Y3=  1</t>
  </si>
  <si>
    <t>Let 'p' and 'q' be the square roots of ANY 2 non-zero roots (Y1 Y2 or Y3).</t>
  </si>
  <si>
    <t>p=SqRoot(20.25) = 4.5</t>
  </si>
  <si>
    <t>q=SqRoot(1) = 1</t>
  </si>
  <si>
    <t>r= -g/(8*pq) = 0</t>
  </si>
  <si>
    <t>s= b/(4*a) = 6/(4*3) = 0.5</t>
  </si>
  <si>
    <t>Then the four roots of the quartic equation are:</t>
  </si>
  <si>
    <t>X1= p + q + r -s = 4.5 + 1 + 0 - .5 = 5</t>
  </si>
  <si>
    <t>X2= p - q - r -s = 4.5 - 1 - 0 - .5 = 3</t>
  </si>
  <si>
    <t>X3= -p + q - r -s = -4.5 + 1 - 0 - .5 = -4</t>
  </si>
  <si>
    <t>X4= -p - q + r -s = -4.5 - 1 + 0 - .5 = -6</t>
  </si>
  <si>
    <t>Example # 2</t>
  </si>
  <si>
    <t>Quartic Equation With 2 Real and 2 Complex Roots</t>
  </si>
  <si>
    <t>Simplify the equation by dividing all terms by 'a', so the equation then becomes:</t>
  </si>
  <si>
    <t>Where   a  =  1   b  =  -.25   c  =  -.85   d   =   +1.45   and   e   =   -4.35</t>
  </si>
  <si>
    <t>f = -.8734375</t>
  </si>
  <si>
    <t>g = 1.341796875</t>
  </si>
  <si>
    <t>h = -4.262741088867187</t>
  </si>
  <si>
    <t>Next, we obtain the 3 roots of this cubic equation by going to the:</t>
  </si>
  <si>
    <t>and the roots are:</t>
  </si>
  <si>
    <t>Y1=  0.0255074144632</t>
  </si>
  <si>
    <t>Y2=  0.2056056677683 + i* 1.029856038619</t>
  </si>
  <si>
    <t>Y3=  0.2056056677683 - i* 1.029856038619</t>
  </si>
  <si>
    <t>Whenever we have 1 Real Root and 2 complex roots, we ALWAYS choose the 2 complex roots.</t>
  </si>
  <si>
    <t>Find the square roots by going to the: Complex Number Calculator.</t>
  </si>
  <si>
    <t>p=SqRoot(Y2) = 0.7923967592303 + i* 0.6498360995438</t>
  </si>
  <si>
    <t>q=SqRoot(Y3) = 0.7923967592303 - i* 0.6498360995438</t>
  </si>
  <si>
    <t>r= -g/(8*pq) = -1.341796875000/(8*1.0501795803089815)</t>
  </si>
  <si>
    <t>s= b/(4*a) = 5/(4*-20) = -.0625</t>
  </si>
  <si>
    <t>X1= p + q + r -s =</t>
  </si>
  <si>
    <t>+ (0.7923967592303 + i* 0.6498360995438)</t>
  </si>
  <si>
    <t>+ (0.7923967592303 - i* 0.6498360995438)</t>
  </si>
  <si>
    <t>Notice that the "imaginary" portions of p &amp; q sum to zero and so we have:</t>
  </si>
  <si>
    <t>X1 = 2*(.7923967592303) -0.159710408124 +.0625</t>
  </si>
  <si>
    <t>X1 = 1.5847935184606 -0.097210408124</t>
  </si>
  <si>
    <t>X1 = 1.48758311033</t>
  </si>
  <si>
    <t>X2= p - q - r -s =</t>
  </si>
  <si>
    <t>- (0.7923967592303 - i* 0.6498360995438)</t>
  </si>
  <si>
    <t>Here, the "real" portions of p &amp; q sum to zero and so:</t>
  </si>
  <si>
    <t>X2 = 2*(.6498360995438*i) + .159710408124 + .0625</t>
  </si>
  <si>
    <t>X2 = 0.222210408124 + i*1.29967219908</t>
  </si>
  <si>
    <t>X3= -p + q - r -s =</t>
  </si>
  <si>
    <t>- (0.7923967592303 + i* 0.6498360995438)</t>
  </si>
  <si>
    <t>Again, the "real" portions of p &amp; q sum to zero and so:</t>
  </si>
  <si>
    <t>X3 = -2*(.6498360995438*i) + .159710408124 + .0625</t>
  </si>
  <si>
    <t>X3 = 0.222210408124 - i*1.29967219908</t>
  </si>
  <si>
    <t>X4= -p - q + r -s =</t>
  </si>
  <si>
    <t>Here, the "imaginary" portions of p &amp; q sum to zero and so:</t>
  </si>
  <si>
    <t>X4 = -2*(.7923967592303) -0.159710408124 +.0625</t>
  </si>
  <si>
    <t>X4 = -1.5847935184606 -0.097210408124</t>
  </si>
  <si>
    <t>X4 = -1.68200392658</t>
  </si>
  <si>
    <t>Cubic equations have to be solved in several steps. First we define a variable 'f':</t>
  </si>
  <si>
    <t xml:space="preserve">From this point on, you are expected to "plug in" the numbers: </t>
  </si>
  <si>
    <t>g = 4.07407407407407....</t>
  </si>
  <si>
    <t>h = (g²/4) + (f³/27)</t>
  </si>
  <si>
    <t>h = -65.333333...</t>
  </si>
  <si>
    <t>If h &gt; 0, there is only 1 real root and is solved by another method.</t>
  </si>
  <si>
    <t>(SCROLL down for this method)</t>
  </si>
  <si>
    <t>For the special case where f=0, g=0 and h = 0, all 3 roots are real and equal.</t>
  </si>
  <si>
    <t>When h &lt;= 0, as is the case here, all 3 roots are real and we proceed as follows:</t>
  </si>
  <si>
    <t>ALL 3 Roots Are Real</t>
  </si>
  <si>
    <t>i = 8.33563754151978...</t>
  </si>
  <si>
    <t>j = 2.0275875100994063...</t>
  </si>
  <si>
    <t>NOTE: Trigonometric Calculations Are In Radians</t>
  </si>
  <si>
    <t>k = arc cosine (- (g / 2i))</t>
  </si>
  <si>
    <t>k = 1.817673356517739...</t>
  </si>
  <si>
    <t>L = j * -1</t>
  </si>
  <si>
    <t>L = -2.0275875100994...</t>
  </si>
  <si>
    <t>M = cosine (K/3)</t>
  </si>
  <si>
    <t>M = 0.8219949365268...</t>
  </si>
  <si>
    <t>N = (Square Root of 3) * sine (K/3)</t>
  </si>
  <si>
    <t>N = 0.9863939238321...</t>
  </si>
  <si>
    <t>P = (b/3a) * -1</t>
  </si>
  <si>
    <t>P = 0.6666666666666...</t>
  </si>
  <si>
    <t>x1 = 2j * cosine(k/3)   -(b/3a)</t>
  </si>
  <si>
    <t>x1 = 4</t>
  </si>
  <si>
    <t>x2 = L * (M + N) + P</t>
  </si>
  <si>
    <t>x2 = -3</t>
  </si>
  <si>
    <t>x3 = L * (M - N) + P</t>
  </si>
  <si>
    <t>x3 = 1</t>
  </si>
  <si>
    <t>When Only 1 Root Is Real</t>
  </si>
  <si>
    <t>f =   .962962962962962...</t>
  </si>
  <si>
    <t>g = 11.441700960219478...</t>
  </si>
  <si>
    <t>h = (g²/4) + (f ³/27)</t>
  </si>
  <si>
    <t>h = 32.761202560585275...</t>
  </si>
  <si>
    <t>R = -(g/2) + (h)½</t>
  </si>
  <si>
    <t>R = .002889779596782...</t>
  </si>
  <si>
    <t>S = .142436591824886...</t>
  </si>
  <si>
    <t>T = -(g/2) - (h)½</t>
  </si>
  <si>
    <t>T = -11.4445907398163...</t>
  </si>
  <si>
    <t>U = -2.25354770293599...</t>
  </si>
  <si>
    <t>X1 = (S + U) - (b/3a)</t>
  </si>
  <si>
    <t>X1 = -1</t>
  </si>
  <si>
    <t>X2 = -(S + U)/2 - (b/3a) + i*(S-U)*(3)½/2</t>
  </si>
  <si>
    <t>X2 = 2.16666666666... + i*2.07498326633146</t>
  </si>
  <si>
    <t>X3 = -(S + U)/2 - (b/3a) - i*(S-U)*(3)½/2</t>
  </si>
  <si>
    <t>X3 = 2.16666666666... - i*2.07498326633146</t>
  </si>
  <si>
    <t>When All 3 Roots Are Real and Equal</t>
  </si>
  <si>
    <t>f =   ((3*12/1)-(36/1)) / 3</t>
  </si>
  <si>
    <t>f =   0</t>
  </si>
  <si>
    <t>g = ((2*216/1) - (9*6*12/1) + (27*8/1)) / 0</t>
  </si>
  <si>
    <t>g = (432 - 648 + 216) / 0</t>
  </si>
  <si>
    <t>g = 0</t>
  </si>
  <si>
    <t>h=0</t>
  </si>
  <si>
    <t>x1 = x2 = x3= -2</t>
  </si>
  <si>
    <t xml:space="preserve">Eventually, you are going to encounter a situation where you will have to deal with square roots of </t>
  </si>
  <si>
    <t xml:space="preserve">negative numbers. How can this be done ? After all, a positive number squared or a negative </t>
  </si>
  <si>
    <t>number squared will always equal a positive number.</t>
  </si>
  <si>
    <t xml:space="preserve">Mathematicians have designated a special number 'i' which is equal to the square root of minus 1. </t>
  </si>
  <si>
    <t xml:space="preserve">take the square root of the absolute value of the number (square root of 16 = 4) and then multiply it </t>
  </si>
  <si>
    <t>by 'i'. So, the square root of -16 is 4i.</t>
  </si>
  <si>
    <t>As a double check, we can square 4i (4*4 = 16 and i*i =-1), producing -16.</t>
  </si>
  <si>
    <t xml:space="preserve">All negative square roots are called "imaginary numbers" (now you know where that letter 'i' comes </t>
  </si>
  <si>
    <t>from).</t>
  </si>
  <si>
    <t>Complex Numbers</t>
  </si>
  <si>
    <t xml:space="preserve">When a number has the form a + bi (a real number plus an imaginary number) it is called a </t>
  </si>
  <si>
    <t xml:space="preserve">"complex number". How do complex numbers "crop up" in mathematics? A good example would </t>
  </si>
  <si>
    <t>we be sure these are the roots of the equation?</t>
  </si>
  <si>
    <t>As a double-check, using those roots, we can "rebuild" the original equation by</t>
  </si>
  <si>
    <t>Complex Number Multiplication</t>
  </si>
  <si>
    <t xml:space="preserve">Addition and subtraction of complex numbers pretty much follow the rules of basic arithmetic and </t>
  </si>
  <si>
    <t>so we won't discuss these. Multiplication starts getting a little tricky. Consider:</t>
  </si>
  <si>
    <t>(5 + 6i) * (7 + 8i)</t>
  </si>
  <si>
    <t>So answer= -13 + 82i</t>
  </si>
  <si>
    <t>Complex Number Division</t>
  </si>
  <si>
    <t xml:space="preserve">Were you wondering - is division more difficult than multiplication? Sure is. First we must define a </t>
  </si>
  <si>
    <t xml:space="preserve">new term - conjugate, whereby the conjugate of a + bi = a-bi. (Example - the conjugate of 3 + 4i </t>
  </si>
  <si>
    <t xml:space="preserve">is 3 - 4i). The main principle to remember in complex number division is that we multiply the "top" </t>
  </si>
  <si>
    <t xml:space="preserve">and "bottom" of the fraction by the conjugate of the denominator. Time for an example don't you </t>
  </si>
  <si>
    <t>think ?</t>
  </si>
  <si>
    <t>(9 + 3i) / (7 + 5i)</t>
  </si>
  <si>
    <t>Multiplying by the conjugate: (9 + 3i)* (7 - 5i) / (7 + 5i) * (7 - 5i)</t>
  </si>
  <si>
    <t>Which equals (78 - 24 i) / 74</t>
  </si>
  <si>
    <t>Equals 78/74 - 24i/74</t>
  </si>
  <si>
    <t>Answer = 1.054054054054054 &amp; -0.32432432432432434 i</t>
  </si>
  <si>
    <t>Square Root of a Complex Number</t>
  </si>
  <si>
    <t xml:space="preserve">Now we move on to even greater difficulty. Time to define another term - modulus, whereby the </t>
  </si>
  <si>
    <t>complex number is generally represented by the letter 'r' and so:</t>
  </si>
  <si>
    <t>Next we'll define the quantities</t>
  </si>
  <si>
    <t>y = Square Root ((r-a)/2)</t>
  </si>
  <si>
    <t>x = b/2y.</t>
  </si>
  <si>
    <t>Finally, the 2 square roots of a complex number are:</t>
  </si>
  <si>
    <t>root 1 = x + yi</t>
  </si>
  <si>
    <t>root 2 = -x - yi</t>
  </si>
  <si>
    <t>An example should make this procedure much clearer.</t>
  </si>
  <si>
    <t>Find the square root of 12 + 16i.</t>
  </si>
  <si>
    <t>r = Square Root (144 + 256) = 20</t>
  </si>
  <si>
    <t>y = Square Root ((20-12)/2) = 2</t>
  </si>
  <si>
    <t>x = 16/(2*2) = 4</t>
  </si>
  <si>
    <t>root 1 = 4 + 2i</t>
  </si>
  <si>
    <t>root 2 = -4 - 2i</t>
  </si>
  <si>
    <t xml:space="preserve">Even though you have a calculator that can do these calculations for you, now you know the </t>
  </si>
  <si>
    <t>procedures for complex number arithmetic.</t>
  </si>
  <si>
    <t>http://www.1728.com/compnumb.htm</t>
  </si>
  <si>
    <t>http://www.1728.com/quartic.htm</t>
  </si>
  <si>
    <t>http://www.1728.com/cubic.htm</t>
  </si>
  <si>
    <t xml:space="preserve">Quartic equations are solved in several steps. First, we simplify the equation by dividing all terms </t>
  </si>
  <si>
    <t>by 'a', so the equation then becomes:</t>
  </si>
  <si>
    <t xml:space="preserve">If you thought the Quadratic Formula was complicated, the method for solving Cubic Equations is </t>
  </si>
  <si>
    <t>even more complex. We will use the example from the Cubic Equation Calculator:</t>
  </si>
  <si>
    <t>f = ( (3c/a) - (b²/a²) ) / 3</t>
  </si>
  <si>
    <t>g = ( (2b³/a³) - (9bc/a²) + (27d/a) ) / 27</t>
  </si>
  <si>
    <t>g = d + (b³ / 8) - (b*c/2)</t>
  </si>
  <si>
    <t>Link to "Cubic Equation Calculator":</t>
  </si>
  <si>
    <t>Input Equation Coefficients:</t>
  </si>
  <si>
    <r>
      <t>3x</t>
    </r>
    <r>
      <rPr>
        <vertAlign val="superscript"/>
        <sz val="10"/>
        <color indexed="12"/>
        <rFont val="Arial"/>
        <family val="0"/>
      </rPr>
      <t>3</t>
    </r>
    <r>
      <rPr>
        <sz val="10"/>
        <color indexed="12"/>
        <rFont val="Arial"/>
        <family val="0"/>
      </rPr>
      <t xml:space="preserve">   - 10x</t>
    </r>
    <r>
      <rPr>
        <vertAlign val="superscript"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 xml:space="preserve">   + 14x + 27 = 0</t>
    </r>
  </si>
  <si>
    <r>
      <t>S = (R)</t>
    </r>
    <r>
      <rPr>
        <vertAlign val="superscript"/>
        <sz val="10"/>
        <color indexed="12"/>
        <rFont val="Arial"/>
        <family val="0"/>
      </rPr>
      <t>1/3</t>
    </r>
  </si>
  <si>
    <r>
      <t>U = (T)</t>
    </r>
    <r>
      <rPr>
        <vertAlign val="superscript"/>
        <sz val="10"/>
        <color indexed="12"/>
        <rFont val="Arial"/>
        <family val="0"/>
      </rPr>
      <t>1/3</t>
    </r>
  </si>
  <si>
    <r>
      <t>x</t>
    </r>
    <r>
      <rPr>
        <vertAlign val="superscript"/>
        <sz val="10"/>
        <color indexed="12"/>
        <rFont val="Arial"/>
        <family val="0"/>
      </rPr>
      <t>3</t>
    </r>
    <r>
      <rPr>
        <sz val="10"/>
        <color indexed="12"/>
        <rFont val="Arial"/>
        <family val="0"/>
      </rPr>
      <t xml:space="preserve">   + 6x</t>
    </r>
    <r>
      <rPr>
        <vertAlign val="superscript"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 xml:space="preserve">   + 12x + 8 = 0</t>
    </r>
  </si>
  <si>
    <r>
      <t>x1 = x2 = x3= (d/a)</t>
    </r>
    <r>
      <rPr>
        <vertAlign val="superscript"/>
        <sz val="10"/>
        <color indexed="12"/>
        <rFont val="Arial"/>
        <family val="0"/>
      </rPr>
      <t>1/3</t>
    </r>
    <r>
      <rPr>
        <sz val="10"/>
        <color indexed="12"/>
        <rFont val="Arial"/>
        <family val="0"/>
      </rPr>
      <t xml:space="preserve"> * -1</t>
    </r>
  </si>
  <si>
    <r>
      <t>x1 = x2 = x3= (8/1)</t>
    </r>
    <r>
      <rPr>
        <vertAlign val="superscript"/>
        <sz val="10"/>
        <color indexed="12"/>
        <rFont val="Arial"/>
        <family val="0"/>
      </rPr>
      <t>1/3</t>
    </r>
    <r>
      <rPr>
        <sz val="10"/>
        <color indexed="12"/>
        <rFont val="Arial"/>
        <family val="0"/>
      </rPr>
      <t xml:space="preserve"> * -1</t>
    </r>
  </si>
  <si>
    <r>
      <t>2x</t>
    </r>
    <r>
      <rPr>
        <vertAlign val="superscript"/>
        <sz val="10"/>
        <color indexed="12"/>
        <rFont val="Arial"/>
        <family val="0"/>
      </rPr>
      <t>3</t>
    </r>
    <r>
      <rPr>
        <sz val="10"/>
        <color indexed="12"/>
        <rFont val="Arial"/>
        <family val="0"/>
      </rPr>
      <t xml:space="preserve">  - 4x</t>
    </r>
    <r>
      <rPr>
        <vertAlign val="superscript"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 xml:space="preserve">  - 22x + 24 = 0</t>
    </r>
  </si>
  <si>
    <t>+ (-0.159710408124)</t>
  </si>
  <si>
    <t>- (-0.0625)</t>
  </si>
  <si>
    <t>- (-0.159710408124)</t>
  </si>
  <si>
    <r>
      <t>aX</t>
    </r>
    <r>
      <rPr>
        <vertAlign val="superscript"/>
        <sz val="10"/>
        <color indexed="12"/>
        <rFont val="Arial"/>
        <family val="2"/>
      </rPr>
      <t>4</t>
    </r>
    <r>
      <rPr>
        <sz val="10"/>
        <color indexed="12"/>
        <rFont val="Arial"/>
        <family val="2"/>
      </rPr>
      <t xml:space="preserve">   +   bX</t>
    </r>
    <r>
      <rPr>
        <vertAlign val="superscript"/>
        <sz val="10"/>
        <color indexed="12"/>
        <rFont val="Arial"/>
        <family val="2"/>
      </rPr>
      <t>3</t>
    </r>
    <r>
      <rPr>
        <sz val="10"/>
        <color indexed="12"/>
        <rFont val="Arial"/>
        <family val="2"/>
      </rPr>
      <t xml:space="preserve">   +   cX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 xml:space="preserve">  +   dX   +   e   =   0</t>
    </r>
  </si>
  <si>
    <r>
      <t>3X</t>
    </r>
    <r>
      <rPr>
        <vertAlign val="superscript"/>
        <sz val="10"/>
        <color indexed="12"/>
        <rFont val="Arial"/>
        <family val="2"/>
      </rPr>
      <t>4</t>
    </r>
    <r>
      <rPr>
        <sz val="10"/>
        <color indexed="12"/>
        <rFont val="Arial"/>
        <family val="2"/>
      </rPr>
      <t xml:space="preserve">   + 6X</t>
    </r>
    <r>
      <rPr>
        <vertAlign val="superscript"/>
        <sz val="10"/>
        <color indexed="12"/>
        <rFont val="Arial"/>
        <family val="2"/>
      </rPr>
      <t>3</t>
    </r>
    <r>
      <rPr>
        <sz val="10"/>
        <color indexed="12"/>
        <rFont val="Arial"/>
        <family val="2"/>
      </rPr>
      <t xml:space="preserve">   - 123X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 xml:space="preserve">   - 126X + 1,080 = 0</t>
    </r>
  </si>
  <si>
    <r>
      <t>X</t>
    </r>
    <r>
      <rPr>
        <vertAlign val="superscript"/>
        <sz val="10"/>
        <color indexed="12"/>
        <rFont val="Arial"/>
        <family val="2"/>
      </rPr>
      <t>4</t>
    </r>
    <r>
      <rPr>
        <sz val="10"/>
        <color indexed="12"/>
        <rFont val="Arial"/>
        <family val="2"/>
      </rPr>
      <t xml:space="preserve">   +   2X</t>
    </r>
    <r>
      <rPr>
        <vertAlign val="superscript"/>
        <sz val="10"/>
        <color indexed="12"/>
        <rFont val="Arial"/>
        <family val="2"/>
      </rPr>
      <t>3</t>
    </r>
    <r>
      <rPr>
        <sz val="10"/>
        <color indexed="12"/>
        <rFont val="Arial"/>
        <family val="2"/>
      </rPr>
      <t xml:space="preserve">   -   41X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 xml:space="preserve">  -   42X   +   360   =   0</t>
    </r>
  </si>
  <si>
    <r>
      <t>Y</t>
    </r>
    <r>
      <rPr>
        <vertAlign val="superscript"/>
        <sz val="10"/>
        <color indexed="12"/>
        <rFont val="Arial"/>
        <family val="2"/>
      </rPr>
      <t>3</t>
    </r>
    <r>
      <rPr>
        <sz val="10"/>
        <color indexed="12"/>
        <rFont val="Arial"/>
        <family val="2"/>
      </rPr>
      <t xml:space="preserve"> + (f/2)*Y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 xml:space="preserve"> + ((f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 xml:space="preserve"> -4*h)/16)*Y -g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>/64 = 0</t>
    </r>
  </si>
  <si>
    <r>
      <t>Y</t>
    </r>
    <r>
      <rPr>
        <vertAlign val="superscript"/>
        <sz val="10"/>
        <color indexed="12"/>
        <rFont val="Arial"/>
        <family val="2"/>
      </rPr>
      <t>3</t>
    </r>
    <r>
      <rPr>
        <sz val="10"/>
        <color indexed="12"/>
        <rFont val="Arial"/>
        <family val="2"/>
      </rPr>
      <t xml:space="preserve"> -21.25*Y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 xml:space="preserve"> + (1,806.25 -4 * 370.5625 )/16*Y -02/64 = 0</t>
    </r>
  </si>
  <si>
    <r>
      <t>Y</t>
    </r>
    <r>
      <rPr>
        <vertAlign val="superscript"/>
        <sz val="10"/>
        <color indexed="12"/>
        <rFont val="Arial"/>
        <family val="2"/>
      </rPr>
      <t>3</t>
    </r>
    <r>
      <rPr>
        <sz val="10"/>
        <color indexed="12"/>
        <rFont val="Arial"/>
        <family val="2"/>
      </rPr>
      <t xml:space="preserve"> -21.25*Y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 xml:space="preserve"> + (1,806.25 -1,482.25)/16*Y -02/64 = 0</t>
    </r>
  </si>
  <si>
    <r>
      <t>Y</t>
    </r>
    <r>
      <rPr>
        <vertAlign val="superscript"/>
        <sz val="10"/>
        <color indexed="12"/>
        <rFont val="Arial"/>
        <family val="2"/>
      </rPr>
      <t>3</t>
    </r>
    <r>
      <rPr>
        <sz val="10"/>
        <color indexed="12"/>
        <rFont val="Arial"/>
        <family val="2"/>
      </rPr>
      <t xml:space="preserve"> -21.25*Y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 xml:space="preserve"> + 20.25*Y -0 = 0</t>
    </r>
  </si>
  <si>
    <r>
      <t>-20X</t>
    </r>
    <r>
      <rPr>
        <vertAlign val="superscript"/>
        <sz val="10"/>
        <color indexed="12"/>
        <rFont val="Arial"/>
        <family val="2"/>
      </rPr>
      <t>4</t>
    </r>
    <r>
      <rPr>
        <sz val="10"/>
        <color indexed="12"/>
        <rFont val="Arial"/>
        <family val="2"/>
      </rPr>
      <t xml:space="preserve">   + 5X</t>
    </r>
    <r>
      <rPr>
        <vertAlign val="superscript"/>
        <sz val="10"/>
        <color indexed="12"/>
        <rFont val="Arial"/>
        <family val="2"/>
      </rPr>
      <t>3</t>
    </r>
    <r>
      <rPr>
        <sz val="10"/>
        <color indexed="12"/>
        <rFont val="Arial"/>
        <family val="2"/>
      </rPr>
      <t xml:space="preserve">   + 17X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 xml:space="preserve">   - 29X + 87 = 0</t>
    </r>
  </si>
  <si>
    <r>
      <t>X</t>
    </r>
    <r>
      <rPr>
        <vertAlign val="superscript"/>
        <sz val="10"/>
        <color indexed="12"/>
        <rFont val="Arial"/>
        <family val="2"/>
      </rPr>
      <t>4</t>
    </r>
    <r>
      <rPr>
        <sz val="10"/>
        <color indexed="12"/>
        <rFont val="Arial"/>
        <family val="2"/>
      </rPr>
      <t xml:space="preserve">   -   .25X</t>
    </r>
    <r>
      <rPr>
        <vertAlign val="superscript"/>
        <sz val="10"/>
        <color indexed="12"/>
        <rFont val="Arial"/>
        <family val="2"/>
      </rPr>
      <t>3</t>
    </r>
    <r>
      <rPr>
        <sz val="10"/>
        <color indexed="12"/>
        <rFont val="Arial"/>
        <family val="2"/>
      </rPr>
      <t xml:space="preserve">   -   .85X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 xml:space="preserve">  +   1.45X   -   4.35   =   0</t>
    </r>
  </si>
  <si>
    <r>
      <t>h = e - (3*b</t>
    </r>
    <r>
      <rPr>
        <vertAlign val="superscript"/>
        <sz val="10"/>
        <color indexed="12"/>
        <rFont val="Arial"/>
        <family val="2"/>
      </rPr>
      <t>4</t>
    </r>
    <r>
      <rPr>
        <sz val="10"/>
        <color indexed="12"/>
        <rFont val="Arial"/>
        <family val="2"/>
      </rPr>
      <t>/256) + (b² * c/16) - ( b*d/4)</t>
    </r>
  </si>
  <si>
    <r>
      <t>Y</t>
    </r>
    <r>
      <rPr>
        <vertAlign val="superscript"/>
        <sz val="10"/>
        <color indexed="12"/>
        <rFont val="Arial"/>
        <family val="2"/>
      </rPr>
      <t>3</t>
    </r>
    <r>
      <rPr>
        <sz val="10"/>
        <color indexed="12"/>
        <rFont val="Arial"/>
        <family val="2"/>
      </rPr>
      <t xml:space="preserve"> + (f/2)*Y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 xml:space="preserve"> + ((f2 -4*h)/16)*Y -g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>/64 = 0</t>
    </r>
  </si>
  <si>
    <r>
      <t>Y</t>
    </r>
    <r>
      <rPr>
        <vertAlign val="superscript"/>
        <sz val="10"/>
        <color indexed="12"/>
        <rFont val="Arial"/>
        <family val="2"/>
      </rPr>
      <t>3</t>
    </r>
    <r>
      <rPr>
        <sz val="10"/>
        <color indexed="12"/>
        <rFont val="Arial"/>
        <family val="2"/>
      </rPr>
      <t xml:space="preserve"> -0.436718750000*Y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 xml:space="preserve"> + 1.113366088867*Y -0.028131544590 = 0</t>
    </r>
  </si>
  <si>
    <t>Link to "Quartic Equation Calculator":</t>
  </si>
  <si>
    <r>
      <t>Then, it follows that i</t>
    </r>
    <r>
      <rPr>
        <vertAlign val="superscript"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 xml:space="preserve"> = -1. To determine the square root of a negative number (-16 for example), </t>
    </r>
  </si>
  <si>
    <r>
      <t>be the roots of the quadratic equation x</t>
    </r>
    <r>
      <rPr>
        <vertAlign val="superscript"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 xml:space="preserve"> -6x + 25 = 0 where the 2 roots are 3 + 4i and 3 - 4i. Can </t>
    </r>
  </si>
  <si>
    <r>
      <t>(X - 3 -4i) * (X - 3 + 4i) = X</t>
    </r>
    <r>
      <rPr>
        <vertAlign val="superscript"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 xml:space="preserve"> -3x +4Xi -3X +9 -12i -4Xi +12i -(4i)</t>
    </r>
    <r>
      <rPr>
        <vertAlign val="superscript"/>
        <sz val="10"/>
        <color indexed="12"/>
        <rFont val="Arial"/>
        <family val="0"/>
      </rPr>
      <t>2</t>
    </r>
  </si>
  <si>
    <r>
      <t>This reduces to: X</t>
    </r>
    <r>
      <rPr>
        <vertAlign val="superscript"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 xml:space="preserve"> -3x -3X +9 -(16)*i</t>
    </r>
    <r>
      <rPr>
        <vertAlign val="superscript"/>
        <sz val="10"/>
        <color indexed="12"/>
        <rFont val="Arial"/>
        <family val="0"/>
      </rPr>
      <t>2</t>
    </r>
  </si>
  <si>
    <r>
      <t>Since i</t>
    </r>
    <r>
      <rPr>
        <vertAlign val="superscript"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>= -1 then -(16)*i</t>
    </r>
    <r>
      <rPr>
        <vertAlign val="superscript"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 xml:space="preserve"> becomes -(-16) = 16 and so:</t>
    </r>
  </si>
  <si>
    <r>
      <t>X</t>
    </r>
    <r>
      <rPr>
        <vertAlign val="superscript"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 xml:space="preserve"> -6X +25 =0</t>
    </r>
  </si>
  <si>
    <r>
      <t>As we saw above, i</t>
    </r>
    <r>
      <rPr>
        <vertAlign val="superscript"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 xml:space="preserve"> = -1 so 48i</t>
    </r>
    <r>
      <rPr>
        <vertAlign val="superscript"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 xml:space="preserve"> = -48</t>
    </r>
  </si>
  <si>
    <r>
      <t>This equals 35 + 40i + 42i + 48i</t>
    </r>
    <r>
      <rPr>
        <vertAlign val="superscript"/>
        <sz val="10"/>
        <color indexed="12"/>
        <rFont val="Arial"/>
        <family val="0"/>
      </rPr>
      <t>2</t>
    </r>
  </si>
  <si>
    <r>
      <t>modulus of a complex number a + bi equals the square root of (a</t>
    </r>
    <r>
      <rPr>
        <vertAlign val="superscript"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 xml:space="preserve"> + b</t>
    </r>
    <r>
      <rPr>
        <vertAlign val="superscript"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 xml:space="preserve">). The modulus of a </t>
    </r>
  </si>
  <si>
    <r>
      <t>r = Square Root (a</t>
    </r>
    <r>
      <rPr>
        <vertAlign val="superscript"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 xml:space="preserve"> + b</t>
    </r>
    <r>
      <rPr>
        <vertAlign val="superscript"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>)</t>
    </r>
  </si>
  <si>
    <r>
      <t>r = Square Root (12</t>
    </r>
    <r>
      <rPr>
        <vertAlign val="superscript"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 xml:space="preserve"> + 16</t>
    </r>
    <r>
      <rPr>
        <vertAlign val="superscript"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>)</t>
    </r>
  </si>
  <si>
    <t>Link to "Complex Number Calculator":</t>
  </si>
  <si>
    <t xml:space="preserve">  = -0.159710408124</t>
  </si>
  <si>
    <t>h = e - (3*b4/256) + (b² * c/16) - ( b*d/4)</t>
  </si>
  <si>
    <t>Solving Cubic Equations:</t>
  </si>
  <si>
    <t>Imaginary Numbers:</t>
  </si>
  <si>
    <t>Solving Quartic Equations:</t>
  </si>
  <si>
    <t>f = ( (3 * -22/2) - (16/4) ) / 3       =     - 12.333333...</t>
  </si>
  <si>
    <t>i = ((g²/4) - h)½</t>
  </si>
  <si>
    <r>
      <t>j = (i)</t>
    </r>
    <r>
      <rPr>
        <vertAlign val="superscript"/>
        <sz val="10"/>
        <color indexed="12"/>
        <rFont val="Arial"/>
        <family val="2"/>
      </rPr>
      <t>1/3</t>
    </r>
  </si>
  <si>
    <t xml:space="preserve">Solution of quadratics. With negative numbers we understand that every quadratic equation in the variable x </t>
  </si>
  <si>
    <t>can be written in the form</t>
  </si>
  <si>
    <t>where a, b, and c are constants. We also know that the general solution is given by the quadratic formula:</t>
  </si>
  <si>
    <t xml:space="preserve">x = </t>
  </si>
  <si>
    <t>the discriminant is 0, and no real solutions if the discriminant is negative.</t>
  </si>
  <si>
    <r>
      <t>ax</t>
    </r>
    <r>
      <rPr>
        <vertAlign val="superscript"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 xml:space="preserve"> + bx + c = 0,</t>
    </r>
  </si>
  <si>
    <r>
      <t>( –b ±√(b</t>
    </r>
    <r>
      <rPr>
        <vertAlign val="superscript"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 xml:space="preserve"> – 4ac) ) / (2a)</t>
    </r>
  </si>
  <si>
    <r>
      <t>where there are two distinct real solutions if the discriminant (b</t>
    </r>
    <r>
      <rPr>
        <vertAlign val="superscript"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 xml:space="preserve"> – 4ac) is positive, one double real solution if </t>
    </r>
  </si>
  <si>
    <t>Solving Quadratic Equations: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</si>
</sst>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"/>
    <numFmt numFmtId="168" formatCode="0.0000000"/>
    <numFmt numFmtId="169" formatCode="0.000000"/>
    <numFmt numFmtId="170" formatCode="0.00000000"/>
    <numFmt numFmtId="171" formatCode="0.000000000"/>
    <numFmt numFmtId="172" formatCode="0.000E+00"/>
    <numFmt numFmtId="173" formatCode="00000"/>
    <numFmt numFmtId="174" formatCode="0.0000000000"/>
    <numFmt numFmtId="175" formatCode="&quot;$&quot;#,##0\ ;\(&quot;$&quot;#,##0\)"/>
    <numFmt numFmtId="176" formatCode="&quot;$&quot;#,##0\ ;[Red]\(&quot;$&quot;#,##0\)"/>
    <numFmt numFmtId="177" formatCode="&quot;$&quot;#,##0.00\ ;\(&quot;$&quot;#,##0.00\)"/>
    <numFmt numFmtId="178" formatCode="&quot;$&quot;#,##0.00\ ;[Red]\(&quot;$&quot;#,##0.00\)"/>
    <numFmt numFmtId="179" formatCode="m/d"/>
    <numFmt numFmtId="180" formatCode="0.00000000000"/>
    <numFmt numFmtId="181" formatCode="0.000000000000"/>
    <numFmt numFmtId="182" formatCode="mm/dd/yy"/>
    <numFmt numFmtId="183" formatCode="dd\-mmm\-yy"/>
    <numFmt numFmtId="184" formatCode="dd\-mmm"/>
    <numFmt numFmtId="185" formatCode="mm/dd/yy\ h:mm"/>
    <numFmt numFmtId="186" formatCode="0.0000000000000"/>
    <numFmt numFmtId="187" formatCode="0.0000E+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31">
    <font>
      <sz val="10"/>
      <name val="Arial"/>
      <family val="0"/>
    </font>
    <font>
      <sz val="10"/>
      <color indexed="24"/>
      <name val="Arial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Symbol"/>
      <family val="1"/>
    </font>
    <font>
      <sz val="10"/>
      <name val="Symbol"/>
      <family val="1"/>
    </font>
    <font>
      <sz val="10"/>
      <color indexed="8"/>
      <name val="Symbol"/>
      <family val="1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10"/>
      <name val="Arial"/>
      <family val="2"/>
    </font>
    <font>
      <sz val="8"/>
      <color indexed="12"/>
      <name val="Arial"/>
      <family val="2"/>
    </font>
    <font>
      <sz val="8"/>
      <name val="Arial"/>
      <family val="0"/>
    </font>
    <font>
      <i/>
      <sz val="8"/>
      <color indexed="10"/>
      <name val="Arial"/>
      <family val="2"/>
    </font>
    <font>
      <sz val="8"/>
      <color indexed="8"/>
      <name val="Arial"/>
      <family val="0"/>
    </font>
    <font>
      <b/>
      <i/>
      <sz val="8"/>
      <color indexed="10"/>
      <name val="Arial"/>
      <family val="2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b/>
      <i/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vertAlign val="superscript"/>
      <sz val="10"/>
      <color indexed="12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1" applyNumberFormat="0" applyFont="0" applyFill="0" applyAlignment="0" applyProtection="0"/>
  </cellStyleXfs>
  <cellXfs count="156">
    <xf numFmtId="0" fontId="0" fillId="0" borderId="0" xfId="0" applyAlignment="1">
      <alignment/>
    </xf>
    <xf numFmtId="0" fontId="0" fillId="2" borderId="0" xfId="0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11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 horizontal="right"/>
      <protection/>
    </xf>
    <xf numFmtId="0" fontId="7" fillId="2" borderId="2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/>
      <protection/>
    </xf>
    <xf numFmtId="0" fontId="15" fillId="2" borderId="2" xfId="0" applyFont="1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left"/>
      <protection/>
    </xf>
    <xf numFmtId="0" fontId="0" fillId="2" borderId="3" xfId="0" applyFont="1" applyFill="1" applyBorder="1" applyAlignment="1" applyProtection="1">
      <alignment horizontal="centerContinuous"/>
      <protection/>
    </xf>
    <xf numFmtId="0" fontId="0" fillId="2" borderId="4" xfId="0" applyFill="1" applyBorder="1" applyAlignment="1" applyProtection="1">
      <alignment horizontal="centerContinuous"/>
      <protection/>
    </xf>
    <xf numFmtId="0" fontId="4" fillId="2" borderId="4" xfId="0" applyFont="1" applyFill="1" applyBorder="1" applyAlignment="1" applyProtection="1">
      <alignment horizontal="centerContinuous"/>
      <protection/>
    </xf>
    <xf numFmtId="0" fontId="0" fillId="2" borderId="5" xfId="0" applyFill="1" applyBorder="1" applyAlignment="1" applyProtection="1">
      <alignment horizontal="centerContinuous"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Continuous"/>
      <protection/>
    </xf>
    <xf numFmtId="0" fontId="7" fillId="2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centerContinuous"/>
      <protection/>
    </xf>
    <xf numFmtId="0" fontId="0" fillId="2" borderId="0" xfId="0" applyFill="1" applyBorder="1" applyAlignment="1" applyProtection="1">
      <alignment horizontal="centerContinuous"/>
      <protection/>
    </xf>
    <xf numFmtId="0" fontId="0" fillId="2" borderId="6" xfId="0" applyFill="1" applyBorder="1" applyAlignment="1" applyProtection="1">
      <alignment horizontal="centerContinuous"/>
      <protection/>
    </xf>
    <xf numFmtId="0" fontId="8" fillId="2" borderId="2" xfId="0" applyFont="1" applyFill="1" applyBorder="1" applyAlignment="1" applyProtection="1">
      <alignment horizontal="centerContinuous"/>
      <protection/>
    </xf>
    <xf numFmtId="0" fontId="9" fillId="2" borderId="0" xfId="0" applyFont="1" applyFill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/>
      <protection/>
    </xf>
    <xf numFmtId="0" fontId="9" fillId="2" borderId="0" xfId="0" applyFont="1" applyFill="1" applyAlignment="1" applyProtection="1">
      <alignment horizontal="right"/>
      <protection/>
    </xf>
    <xf numFmtId="166" fontId="9" fillId="2" borderId="0" xfId="0" applyNumberFormat="1" applyFont="1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right"/>
      <protection/>
    </xf>
    <xf numFmtId="0" fontId="4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9" fillId="2" borderId="6" xfId="0" applyFont="1" applyFill="1" applyBorder="1" applyAlignment="1" applyProtection="1">
      <alignment/>
      <protection/>
    </xf>
    <xf numFmtId="0" fontId="9" fillId="2" borderId="0" xfId="0" applyFont="1" applyFill="1" applyAlignment="1" applyProtection="1">
      <alignment horizontal="center"/>
      <protection/>
    </xf>
    <xf numFmtId="2" fontId="9" fillId="2" borderId="0" xfId="0" applyNumberFormat="1" applyFont="1" applyFill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1" fontId="11" fillId="2" borderId="0" xfId="0" applyNumberFormat="1" applyFont="1" applyFill="1" applyBorder="1" applyAlignment="1" applyProtection="1">
      <alignment horizontal="center"/>
      <protection/>
    </xf>
    <xf numFmtId="1" fontId="11" fillId="2" borderId="6" xfId="0" applyNumberFormat="1" applyFont="1" applyFill="1" applyBorder="1" applyAlignment="1" applyProtection="1">
      <alignment horizontal="center"/>
      <protection/>
    </xf>
    <xf numFmtId="166" fontId="0" fillId="2" borderId="0" xfId="0" applyNumberFormat="1" applyFill="1" applyAlignment="1" applyProtection="1">
      <alignment/>
      <protection/>
    </xf>
    <xf numFmtId="167" fontId="11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165" fontId="11" fillId="2" borderId="6" xfId="0" applyNumberFormat="1" applyFont="1" applyFill="1" applyBorder="1" applyAlignment="1" applyProtection="1">
      <alignment horizontal="center"/>
      <protection/>
    </xf>
    <xf numFmtId="0" fontId="11" fillId="2" borderId="0" xfId="0" applyFont="1" applyFill="1" applyBorder="1" applyAlignment="1" applyProtection="1">
      <alignment/>
      <protection/>
    </xf>
    <xf numFmtId="166" fontId="9" fillId="2" borderId="0" xfId="0" applyNumberFormat="1" applyFont="1" applyFill="1" applyAlignment="1" applyProtection="1">
      <alignment horizontal="center"/>
      <protection/>
    </xf>
    <xf numFmtId="0" fontId="16" fillId="2" borderId="0" xfId="0" applyFont="1" applyFill="1" applyBorder="1" applyAlignment="1" applyProtection="1">
      <alignment/>
      <protection/>
    </xf>
    <xf numFmtId="172" fontId="11" fillId="2" borderId="0" xfId="0" applyNumberFormat="1" applyFont="1" applyFill="1" applyBorder="1" applyAlignment="1" applyProtection="1">
      <alignment horizontal="center"/>
      <protection/>
    </xf>
    <xf numFmtId="0" fontId="12" fillId="2" borderId="0" xfId="0" applyFont="1" applyFill="1" applyBorder="1" applyAlignment="1" applyProtection="1">
      <alignment horizontal="right"/>
      <protection/>
    </xf>
    <xf numFmtId="0" fontId="11" fillId="2" borderId="0" xfId="0" applyFont="1" applyFill="1" applyBorder="1" applyAlignment="1" applyProtection="1" quotePrefix="1">
      <alignment/>
      <protection/>
    </xf>
    <xf numFmtId="0" fontId="11" fillId="2" borderId="0" xfId="0" applyFont="1" applyFill="1" applyBorder="1" applyAlignment="1" applyProtection="1" quotePrefix="1">
      <alignment horizontal="center"/>
      <protection/>
    </xf>
    <xf numFmtId="0" fontId="11" fillId="2" borderId="6" xfId="0" applyFont="1" applyFill="1" applyBorder="1" applyAlignment="1" applyProtection="1">
      <alignment/>
      <protection/>
    </xf>
    <xf numFmtId="2" fontId="11" fillId="2" borderId="6" xfId="0" applyNumberFormat="1" applyFont="1" applyFill="1" applyBorder="1" applyAlignment="1" applyProtection="1">
      <alignment horizontal="center"/>
      <protection/>
    </xf>
    <xf numFmtId="164" fontId="11" fillId="2" borderId="0" xfId="0" applyNumberFormat="1" applyFont="1" applyFill="1" applyBorder="1" applyAlignment="1" applyProtection="1" quotePrefix="1">
      <alignment horizontal="left"/>
      <protection/>
    </xf>
    <xf numFmtId="0" fontId="11" fillId="2" borderId="0" xfId="0" applyFont="1" applyFill="1" applyBorder="1" applyAlignment="1" applyProtection="1">
      <alignment horizontal="left"/>
      <protection/>
    </xf>
    <xf numFmtId="0" fontId="14" fillId="2" borderId="0" xfId="0" applyFont="1" applyFill="1" applyBorder="1" applyAlignment="1" applyProtection="1">
      <alignment horizontal="right"/>
      <protection/>
    </xf>
    <xf numFmtId="166" fontId="11" fillId="2" borderId="0" xfId="0" applyNumberFormat="1" applyFont="1" applyFill="1" applyBorder="1" applyAlignment="1" applyProtection="1">
      <alignment horizontal="center"/>
      <protection/>
    </xf>
    <xf numFmtId="0" fontId="16" fillId="2" borderId="0" xfId="0" applyFont="1" applyFill="1" applyBorder="1" applyAlignment="1" applyProtection="1">
      <alignment horizontal="right"/>
      <protection/>
    </xf>
    <xf numFmtId="164" fontId="9" fillId="2" borderId="0" xfId="0" applyNumberFormat="1" applyFont="1" applyFill="1" applyBorder="1" applyAlignment="1" applyProtection="1">
      <alignment horizontal="center"/>
      <protection/>
    </xf>
    <xf numFmtId="166" fontId="11" fillId="2" borderId="0" xfId="0" applyNumberFormat="1" applyFont="1" applyFill="1" applyBorder="1" applyAlignment="1" applyProtection="1">
      <alignment horizontal="right"/>
      <protection/>
    </xf>
    <xf numFmtId="0" fontId="11" fillId="2" borderId="0" xfId="0" applyFont="1" applyFill="1" applyBorder="1" applyAlignment="1" applyProtection="1">
      <alignment horizontal="right"/>
      <protection/>
    </xf>
    <xf numFmtId="1" fontId="9" fillId="2" borderId="0" xfId="0" applyNumberFormat="1" applyFont="1" applyFill="1" applyBorder="1" applyAlignment="1" applyProtection="1">
      <alignment horizontal="center"/>
      <protection/>
    </xf>
    <xf numFmtId="164" fontId="9" fillId="2" borderId="0" xfId="0" applyNumberFormat="1" applyFont="1" applyFill="1" applyAlignment="1" applyProtection="1">
      <alignment horizontal="center"/>
      <protection/>
    </xf>
    <xf numFmtId="0" fontId="11" fillId="2" borderId="2" xfId="0" applyFont="1" applyFill="1" applyBorder="1" applyAlignment="1" applyProtection="1">
      <alignment horizontal="right"/>
      <protection/>
    </xf>
    <xf numFmtId="0" fontId="16" fillId="2" borderId="0" xfId="0" applyFont="1" applyFill="1" applyBorder="1" applyAlignment="1" applyProtection="1">
      <alignment horizontal="left"/>
      <protection/>
    </xf>
    <xf numFmtId="164" fontId="11" fillId="2" borderId="0" xfId="0" applyNumberFormat="1" applyFont="1" applyFill="1" applyBorder="1" applyAlignment="1" applyProtection="1">
      <alignment horizontal="center"/>
      <protection/>
    </xf>
    <xf numFmtId="0" fontId="9" fillId="2" borderId="0" xfId="0" applyFont="1" applyFill="1" applyBorder="1" applyAlignment="1" applyProtection="1">
      <alignment horizontal="right"/>
      <protection/>
    </xf>
    <xf numFmtId="164" fontId="9" fillId="2" borderId="0" xfId="0" applyNumberFormat="1" applyFont="1" applyFill="1" applyBorder="1" applyAlignment="1" applyProtection="1">
      <alignment horizontal="center"/>
      <protection/>
    </xf>
    <xf numFmtId="166" fontId="9" fillId="2" borderId="0" xfId="0" applyNumberFormat="1" applyFont="1" applyFill="1" applyBorder="1" applyAlignment="1" applyProtection="1">
      <alignment horizontal="right"/>
      <protection/>
    </xf>
    <xf numFmtId="164" fontId="9" fillId="2" borderId="6" xfId="0" applyNumberFormat="1" applyFont="1" applyFill="1" applyBorder="1" applyAlignment="1" applyProtection="1">
      <alignment horizontal="center"/>
      <protection/>
    </xf>
    <xf numFmtId="2" fontId="9" fillId="2" borderId="0" xfId="0" applyNumberFormat="1" applyFont="1" applyFill="1" applyBorder="1" applyAlignment="1" applyProtection="1">
      <alignment horizontal="center"/>
      <protection/>
    </xf>
    <xf numFmtId="0" fontId="9" fillId="2" borderId="0" xfId="0" applyFont="1" applyFill="1" applyBorder="1" applyAlignment="1" applyProtection="1">
      <alignment horizontal="right"/>
      <protection/>
    </xf>
    <xf numFmtId="1" fontId="9" fillId="2" borderId="6" xfId="0" applyNumberFormat="1" applyFont="1" applyFill="1" applyBorder="1" applyAlignment="1" applyProtection="1">
      <alignment horizontal="center"/>
      <protection/>
    </xf>
    <xf numFmtId="0" fontId="11" fillId="2" borderId="2" xfId="0" applyFont="1" applyFill="1" applyBorder="1" applyAlignment="1" applyProtection="1">
      <alignment horizontal="left"/>
      <protection/>
    </xf>
    <xf numFmtId="164" fontId="11" fillId="2" borderId="0" xfId="0" applyNumberFormat="1" applyFont="1" applyFill="1" applyBorder="1" applyAlignment="1" applyProtection="1">
      <alignment horizontal="center"/>
      <protection/>
    </xf>
    <xf numFmtId="0" fontId="14" fillId="2" borderId="0" xfId="0" applyFont="1" applyFill="1" applyBorder="1" applyAlignment="1" applyProtection="1">
      <alignment horizontal="left"/>
      <protection/>
    </xf>
    <xf numFmtId="166" fontId="11" fillId="2" borderId="2" xfId="0" applyNumberFormat="1" applyFont="1" applyFill="1" applyBorder="1" applyAlignment="1" applyProtection="1">
      <alignment horizontal="center"/>
      <protection/>
    </xf>
    <xf numFmtId="166" fontId="11" fillId="2" borderId="0" xfId="0" applyNumberFormat="1" applyFont="1" applyFill="1" applyBorder="1" applyAlignment="1" applyProtection="1">
      <alignment horizontal="center"/>
      <protection/>
    </xf>
    <xf numFmtId="0" fontId="11" fillId="2" borderId="6" xfId="0" applyFont="1" applyFill="1" applyBorder="1" applyAlignment="1" applyProtection="1">
      <alignment/>
      <protection/>
    </xf>
    <xf numFmtId="2" fontId="11" fillId="2" borderId="0" xfId="0" applyNumberFormat="1" applyFont="1" applyFill="1" applyBorder="1" applyAlignment="1" applyProtection="1">
      <alignment horizontal="center"/>
      <protection/>
    </xf>
    <xf numFmtId="2" fontId="11" fillId="2" borderId="0" xfId="0" applyNumberFormat="1" applyFont="1" applyFill="1" applyBorder="1" applyAlignment="1" applyProtection="1">
      <alignment horizontal="right"/>
      <protection/>
    </xf>
    <xf numFmtId="2" fontId="14" fillId="2" borderId="0" xfId="0" applyNumberFormat="1" applyFont="1" applyFill="1" applyBorder="1" applyAlignment="1" applyProtection="1">
      <alignment horizontal="left"/>
      <protection/>
    </xf>
    <xf numFmtId="0" fontId="11" fillId="2" borderId="0" xfId="0" applyFont="1" applyFill="1" applyBorder="1" applyAlignment="1" applyProtection="1">
      <alignment horizontal="left"/>
      <protection/>
    </xf>
    <xf numFmtId="2" fontId="15" fillId="2" borderId="2" xfId="0" applyNumberFormat="1" applyFont="1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/>
      <protection/>
    </xf>
    <xf numFmtId="2" fontId="15" fillId="2" borderId="7" xfId="0" applyNumberFormat="1" applyFont="1" applyFill="1" applyBorder="1" applyAlignment="1" applyProtection="1">
      <alignment/>
      <protection/>
    </xf>
    <xf numFmtId="2" fontId="9" fillId="2" borderId="8" xfId="0" applyNumberFormat="1" applyFont="1" applyFill="1" applyBorder="1" applyAlignment="1" applyProtection="1">
      <alignment horizontal="center"/>
      <protection/>
    </xf>
    <xf numFmtId="0" fontId="0" fillId="2" borderId="8" xfId="0" applyFill="1" applyBorder="1" applyAlignment="1" applyProtection="1">
      <alignment horizontal="left"/>
      <protection/>
    </xf>
    <xf numFmtId="0" fontId="0" fillId="2" borderId="8" xfId="0" applyFill="1" applyBorder="1" applyAlignment="1" applyProtection="1">
      <alignment/>
      <protection/>
    </xf>
    <xf numFmtId="2" fontId="11" fillId="2" borderId="8" xfId="0" applyNumberFormat="1" applyFont="1" applyFill="1" applyBorder="1" applyAlignment="1" applyProtection="1">
      <alignment horizontal="left"/>
      <protection/>
    </xf>
    <xf numFmtId="0" fontId="0" fillId="2" borderId="9" xfId="0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13" fillId="2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0" fontId="8" fillId="2" borderId="0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/>
      <protection/>
    </xf>
    <xf numFmtId="14" fontId="0" fillId="2" borderId="0" xfId="0" applyNumberFormat="1" applyFill="1" applyBorder="1" applyAlignment="1" applyProtection="1">
      <alignment horizontal="center"/>
      <protection/>
    </xf>
    <xf numFmtId="18" fontId="0" fillId="2" borderId="0" xfId="0" applyNumberFormat="1" applyFill="1" applyBorder="1" applyAlignment="1" applyProtection="1">
      <alignment horizontal="center"/>
      <protection/>
    </xf>
    <xf numFmtId="0" fontId="11" fillId="2" borderId="0" xfId="0" applyFont="1" applyFill="1" applyBorder="1" applyAlignment="1" applyProtection="1" quotePrefix="1">
      <alignment horizontal="left"/>
      <protection/>
    </xf>
    <xf numFmtId="2" fontId="11" fillId="2" borderId="0" xfId="0" applyNumberFormat="1" applyFont="1" applyFill="1" applyBorder="1" applyAlignment="1" applyProtection="1">
      <alignment horizontal="left"/>
      <protection/>
    </xf>
    <xf numFmtId="2" fontId="11" fillId="2" borderId="6" xfId="0" applyNumberFormat="1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/>
      <protection/>
    </xf>
    <xf numFmtId="0" fontId="11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 quotePrefix="1">
      <alignment horizontal="left"/>
      <protection/>
    </xf>
    <xf numFmtId="0" fontId="6" fillId="2" borderId="0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11" fillId="2" borderId="0" xfId="0" applyFont="1" applyFill="1" applyBorder="1" applyAlignment="1" applyProtection="1" quotePrefix="1">
      <alignment horizontal="left"/>
      <protection/>
    </xf>
    <xf numFmtId="0" fontId="0" fillId="2" borderId="6" xfId="0" applyFont="1" applyFill="1" applyBorder="1" applyAlignment="1" applyProtection="1">
      <alignment/>
      <protection/>
    </xf>
    <xf numFmtId="0" fontId="0" fillId="0" borderId="0" xfId="0" applyBorder="1" applyAlignment="1" applyProtection="1" quotePrefix="1">
      <alignment horizontal="left"/>
      <protection/>
    </xf>
    <xf numFmtId="0" fontId="16" fillId="2" borderId="0" xfId="0" applyFont="1" applyFill="1" applyBorder="1" applyAlignment="1" applyProtection="1">
      <alignment/>
      <protection/>
    </xf>
    <xf numFmtId="0" fontId="17" fillId="2" borderId="0" xfId="0" applyFont="1" applyFill="1" applyBorder="1" applyAlignment="1" applyProtection="1" quotePrefix="1">
      <alignment/>
      <protection/>
    </xf>
    <xf numFmtId="166" fontId="18" fillId="3" borderId="10" xfId="0" applyNumberFormat="1" applyFont="1" applyFill="1" applyBorder="1" applyAlignment="1" applyProtection="1">
      <alignment horizontal="center"/>
      <protection locked="0"/>
    </xf>
    <xf numFmtId="166" fontId="18" fillId="3" borderId="11" xfId="0" applyNumberFormat="1" applyFont="1" applyFill="1" applyBorder="1" applyAlignment="1" applyProtection="1">
      <alignment horizontal="center"/>
      <protection locked="0"/>
    </xf>
    <xf numFmtId="166" fontId="18" fillId="3" borderId="12" xfId="0" applyNumberFormat="1" applyFont="1" applyFill="1" applyBorder="1" applyAlignment="1" applyProtection="1">
      <alignment horizontal="center"/>
      <protection locked="0"/>
    </xf>
    <xf numFmtId="166" fontId="18" fillId="2" borderId="10" xfId="0" applyNumberFormat="1" applyFont="1" applyFill="1" applyBorder="1" applyAlignment="1" applyProtection="1">
      <alignment horizontal="center"/>
      <protection/>
    </xf>
    <xf numFmtId="166" fontId="18" fillId="2" borderId="11" xfId="0" applyNumberFormat="1" applyFont="1" applyFill="1" applyBorder="1" applyAlignment="1" applyProtection="1">
      <alignment horizontal="center"/>
      <protection/>
    </xf>
    <xf numFmtId="166" fontId="18" fillId="2" borderId="12" xfId="0" applyNumberFormat="1" applyFont="1" applyFill="1" applyBorder="1" applyAlignment="1" applyProtection="1">
      <alignment horizontal="center"/>
      <protection/>
    </xf>
    <xf numFmtId="166" fontId="18" fillId="2" borderId="11" xfId="0" applyNumberFormat="1" applyFont="1" applyFill="1" applyBorder="1" applyAlignment="1" applyProtection="1" quotePrefix="1">
      <alignment horizontal="center"/>
      <protection/>
    </xf>
    <xf numFmtId="166" fontId="18" fillId="2" borderId="12" xfId="0" applyNumberFormat="1" applyFont="1" applyFill="1" applyBorder="1" applyAlignment="1" applyProtection="1" quotePrefix="1">
      <alignment horizontal="center"/>
      <protection/>
    </xf>
    <xf numFmtId="166" fontId="18" fillId="2" borderId="13" xfId="0" applyNumberFormat="1" applyFont="1" applyFill="1" applyBorder="1" applyAlignment="1" applyProtection="1">
      <alignment horizontal="center"/>
      <protection/>
    </xf>
    <xf numFmtId="166" fontId="18" fillId="2" borderId="14" xfId="0" applyNumberFormat="1" applyFont="1" applyFill="1" applyBorder="1" applyAlignment="1" applyProtection="1">
      <alignment horizontal="center"/>
      <protection/>
    </xf>
    <xf numFmtId="166" fontId="18" fillId="2" borderId="15" xfId="0" applyNumberFormat="1" applyFont="1" applyFill="1" applyBorder="1" applyAlignment="1" applyProtection="1">
      <alignment horizontal="center"/>
      <protection/>
    </xf>
    <xf numFmtId="166" fontId="18" fillId="3" borderId="10" xfId="0" applyNumberFormat="1" applyFont="1" applyFill="1" applyBorder="1" applyAlignment="1" applyProtection="1">
      <alignment horizontal="center"/>
      <protection locked="0"/>
    </xf>
    <xf numFmtId="166" fontId="18" fillId="3" borderId="11" xfId="0" applyNumberFormat="1" applyFont="1" applyFill="1" applyBorder="1" applyAlignment="1" applyProtection="1">
      <alignment horizontal="center"/>
      <protection locked="0"/>
    </xf>
    <xf numFmtId="166" fontId="18" fillId="3" borderId="12" xfId="0" applyNumberFormat="1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right"/>
      <protection/>
    </xf>
    <xf numFmtId="166" fontId="20" fillId="2" borderId="0" xfId="0" applyNumberFormat="1" applyFont="1" applyFill="1" applyBorder="1" applyAlignment="1" applyProtection="1">
      <alignment horizontal="left"/>
      <protection/>
    </xf>
    <xf numFmtId="0" fontId="19" fillId="2" borderId="0" xfId="0" applyFont="1" applyFill="1" applyBorder="1" applyAlignment="1" applyProtection="1">
      <alignment/>
      <protection/>
    </xf>
    <xf numFmtId="166" fontId="20" fillId="2" borderId="0" xfId="0" applyNumberFormat="1" applyFont="1" applyFill="1" applyBorder="1" applyAlignment="1" applyProtection="1">
      <alignment horizontal="left"/>
      <protection/>
    </xf>
    <xf numFmtId="0" fontId="19" fillId="2" borderId="0" xfId="0" applyFont="1" applyFill="1" applyBorder="1" applyAlignment="1" applyProtection="1">
      <alignment/>
      <protection/>
    </xf>
    <xf numFmtId="166" fontId="22" fillId="2" borderId="0" xfId="0" applyNumberFormat="1" applyFont="1" applyFill="1" applyBorder="1" applyAlignment="1" applyProtection="1">
      <alignment horizontal="left"/>
      <protection/>
    </xf>
    <xf numFmtId="164" fontId="18" fillId="2" borderId="10" xfId="0" applyNumberFormat="1" applyFont="1" applyFill="1" applyBorder="1" applyAlignment="1" applyProtection="1">
      <alignment horizontal="center"/>
      <protection/>
    </xf>
    <xf numFmtId="164" fontId="18" fillId="2" borderId="11" xfId="0" applyNumberFormat="1" applyFont="1" applyFill="1" applyBorder="1" applyAlignment="1" applyProtection="1">
      <alignment horizontal="center"/>
      <protection/>
    </xf>
    <xf numFmtId="164" fontId="18" fillId="2" borderId="12" xfId="0" applyNumberFormat="1" applyFont="1" applyFill="1" applyBorder="1" applyAlignment="1" applyProtection="1">
      <alignment horizontal="center"/>
      <protection/>
    </xf>
    <xf numFmtId="164" fontId="18" fillId="2" borderId="10" xfId="0" applyNumberFormat="1" applyFont="1" applyFill="1" applyBorder="1" applyAlignment="1" applyProtection="1">
      <alignment horizontal="center"/>
      <protection/>
    </xf>
    <xf numFmtId="164" fontId="18" fillId="2" borderId="11" xfId="0" applyNumberFormat="1" applyFont="1" applyFill="1" applyBorder="1" applyAlignment="1" applyProtection="1">
      <alignment horizontal="center"/>
      <protection/>
    </xf>
    <xf numFmtId="164" fontId="18" fillId="2" borderId="12" xfId="0" applyNumberFormat="1" applyFont="1" applyFill="1" applyBorder="1" applyAlignment="1" applyProtection="1">
      <alignment horizontal="center"/>
      <protection/>
    </xf>
    <xf numFmtId="0" fontId="18" fillId="2" borderId="16" xfId="0" applyFont="1" applyFill="1" applyBorder="1" applyAlignment="1" applyProtection="1">
      <alignment/>
      <protection hidden="1"/>
    </xf>
    <xf numFmtId="0" fontId="0" fillId="2" borderId="0" xfId="0" applyFill="1" applyAlignment="1">
      <alignment/>
    </xf>
    <xf numFmtId="0" fontId="0" fillId="0" borderId="0" xfId="0" applyBorder="1" applyAlignment="1">
      <alignment horizontal="left"/>
    </xf>
    <xf numFmtId="0" fontId="0" fillId="2" borderId="0" xfId="0" applyFill="1" applyBorder="1" applyAlignment="1">
      <alignment horizontal="left"/>
    </xf>
    <xf numFmtId="0" fontId="8" fillId="2" borderId="0" xfId="0" applyFont="1" applyFill="1" applyAlignment="1" applyProtection="1">
      <alignment/>
      <protection/>
    </xf>
    <xf numFmtId="0" fontId="27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Alignment="1" quotePrefix="1">
      <alignment/>
    </xf>
    <xf numFmtId="0" fontId="9" fillId="2" borderId="0" xfId="0" applyFont="1" applyFill="1" applyBorder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27" fillId="2" borderId="0" xfId="0" applyFont="1" applyFill="1" applyAlignment="1">
      <alignment/>
    </xf>
    <xf numFmtId="0" fontId="9" fillId="2" borderId="0" xfId="0" applyFont="1" applyFill="1" applyAlignment="1">
      <alignment horizontal="right"/>
    </xf>
    <xf numFmtId="0" fontId="26" fillId="2" borderId="17" xfId="26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9" xfId="0" applyFont="1" applyBorder="1" applyAlignment="1">
      <alignment horizontal="center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dxfs count="2">
    <dxf>
      <font>
        <b/>
        <i val="0"/>
        <color rgb="FFFF0000"/>
      </font>
      <border/>
    </dxf>
    <dxf>
      <font>
        <b val="0"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1728.com/cubic.htm" TargetMode="External" /><Relationship Id="rId2" Type="http://schemas.openxmlformats.org/officeDocument/2006/relationships/hyperlink" Target="http://www.1728.com/compnumb.htm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1728.com/quartic.htm" TargetMode="External" /><Relationship Id="rId2" Type="http://schemas.openxmlformats.org/officeDocument/2006/relationships/hyperlink" Target="http://www.1728.com/cubic.htm" TargetMode="External" /><Relationship Id="rId3" Type="http://schemas.openxmlformats.org/officeDocument/2006/relationships/hyperlink" Target="http://www.1728.com/cubic.htm" TargetMode="External" /><Relationship Id="rId4" Type="http://schemas.openxmlformats.org/officeDocument/2006/relationships/hyperlink" Target="http://www.1728.com/compnumb.htm" TargetMode="External" /><Relationship Id="rId5" Type="http://schemas.openxmlformats.org/officeDocument/2006/relationships/comments" Target="../comments3.xml" /><Relationship Id="rId6" Type="http://schemas.openxmlformats.org/officeDocument/2006/relationships/vmlDrawing" Target="../drawings/vmlDrawing3.vm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140625" style="15" customWidth="1"/>
    <col min="3" max="3" width="11.7109375" style="15" customWidth="1"/>
    <col min="4" max="5" width="9.140625" style="15" customWidth="1"/>
    <col min="6" max="6" width="11.7109375" style="15" customWidth="1"/>
    <col min="7" max="16384" width="9.140625" style="15" customWidth="1"/>
  </cols>
  <sheetData>
    <row r="1" spans="1:21" ht="12.75">
      <c r="A1" s="10"/>
      <c r="B1" s="11"/>
      <c r="C1" s="12"/>
      <c r="D1" s="12"/>
      <c r="E1" s="12"/>
      <c r="F1" s="12"/>
      <c r="G1" s="11"/>
      <c r="H1" s="11"/>
      <c r="I1" s="13"/>
      <c r="J1" s="138" t="s">
        <v>103</v>
      </c>
      <c r="T1" s="16"/>
      <c r="U1" s="16"/>
    </row>
    <row r="2" spans="1:21" ht="12.75">
      <c r="A2" s="17"/>
      <c r="B2" s="18" t="s">
        <v>33</v>
      </c>
      <c r="C2" s="14"/>
      <c r="D2" s="14"/>
      <c r="E2" s="19"/>
      <c r="F2" s="20"/>
      <c r="G2" s="14"/>
      <c r="H2" s="20"/>
      <c r="I2" s="21"/>
      <c r="J2" s="147"/>
      <c r="K2" s="148"/>
      <c r="L2" s="148"/>
      <c r="M2" s="148"/>
      <c r="N2" s="148"/>
      <c r="O2" s="148"/>
      <c r="P2" s="148"/>
      <c r="Q2" s="148"/>
      <c r="R2" s="148"/>
      <c r="S2" s="148"/>
      <c r="U2" s="14"/>
    </row>
    <row r="3" spans="1:21" ht="12.75">
      <c r="A3" s="22"/>
      <c r="B3" s="14" t="s">
        <v>90</v>
      </c>
      <c r="C3" s="14"/>
      <c r="D3" s="14"/>
      <c r="E3" s="19"/>
      <c r="F3" s="20"/>
      <c r="G3" s="14"/>
      <c r="H3" s="20"/>
      <c r="I3" s="21"/>
      <c r="J3" s="149" t="s">
        <v>336</v>
      </c>
      <c r="K3" s="145"/>
      <c r="L3" s="145"/>
      <c r="M3" s="145"/>
      <c r="N3" s="145"/>
      <c r="O3" s="145"/>
      <c r="P3" s="145"/>
      <c r="Q3" s="145"/>
      <c r="R3" s="145"/>
      <c r="S3" s="145"/>
      <c r="T3" s="23"/>
      <c r="U3" s="23"/>
    </row>
    <row r="4" spans="1:23" ht="12.75">
      <c r="A4" s="6"/>
      <c r="B4" s="14"/>
      <c r="C4" s="14"/>
      <c r="D4" s="14"/>
      <c r="E4" s="14"/>
      <c r="F4" s="14"/>
      <c r="G4" s="14"/>
      <c r="H4" s="14"/>
      <c r="I4" s="24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23"/>
      <c r="U4" s="26"/>
      <c r="V4" s="27"/>
      <c r="W4" s="23"/>
    </row>
    <row r="5" spans="1:24" ht="12.75">
      <c r="A5" s="28"/>
      <c r="B5" s="29" t="s">
        <v>284</v>
      </c>
      <c r="D5" s="30"/>
      <c r="E5" s="31"/>
      <c r="F5" s="25"/>
      <c r="G5" s="14"/>
      <c r="H5" s="25"/>
      <c r="I5" s="32"/>
      <c r="J5" s="145" t="s">
        <v>328</v>
      </c>
      <c r="K5" s="145"/>
      <c r="L5" s="145"/>
      <c r="M5" s="145"/>
      <c r="N5" s="145"/>
      <c r="O5" s="145"/>
      <c r="P5" s="145"/>
      <c r="Q5" s="145"/>
      <c r="R5" s="145"/>
      <c r="S5" s="145"/>
      <c r="T5" s="33"/>
      <c r="U5" s="26"/>
      <c r="V5" s="27"/>
      <c r="W5" s="23"/>
      <c r="X5" s="34"/>
    </row>
    <row r="6" spans="1:22" ht="12.75">
      <c r="A6" s="28"/>
      <c r="B6" s="1" t="s">
        <v>16</v>
      </c>
      <c r="C6" s="123">
        <v>2</v>
      </c>
      <c r="D6" s="35"/>
      <c r="E6" s="31"/>
      <c r="F6" s="36"/>
      <c r="G6" s="14"/>
      <c r="H6" s="25"/>
      <c r="I6" s="37"/>
      <c r="J6" s="145" t="s">
        <v>329</v>
      </c>
      <c r="K6" s="145"/>
      <c r="L6" s="145"/>
      <c r="M6" s="145"/>
      <c r="N6" s="145"/>
      <c r="O6" s="145"/>
      <c r="P6" s="145"/>
      <c r="Q6" s="145"/>
      <c r="R6" s="145"/>
      <c r="S6" s="145"/>
      <c r="T6" s="33"/>
      <c r="V6" s="38"/>
    </row>
    <row r="7" spans="1:22" ht="12.75">
      <c r="A7" s="28"/>
      <c r="B7" s="1" t="s">
        <v>17</v>
      </c>
      <c r="C7" s="124">
        <v>8</v>
      </c>
      <c r="D7" s="35"/>
      <c r="E7" s="35"/>
      <c r="F7" s="39"/>
      <c r="G7" s="14"/>
      <c r="H7" s="40"/>
      <c r="I7" s="41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33"/>
      <c r="U7" s="23"/>
      <c r="V7" s="38"/>
    </row>
    <row r="8" spans="1:22" ht="14.25">
      <c r="A8" s="5"/>
      <c r="B8" s="1" t="s">
        <v>18</v>
      </c>
      <c r="C8" s="125">
        <v>-10</v>
      </c>
      <c r="D8" s="35"/>
      <c r="E8" s="42"/>
      <c r="F8" s="39"/>
      <c r="G8" s="14"/>
      <c r="H8" s="40"/>
      <c r="I8" s="41"/>
      <c r="J8" s="145" t="s">
        <v>333</v>
      </c>
      <c r="K8" s="145"/>
      <c r="L8" s="145"/>
      <c r="M8" s="145"/>
      <c r="N8" s="145"/>
      <c r="O8" s="145"/>
      <c r="P8" s="145"/>
      <c r="Q8" s="145"/>
      <c r="R8" s="145"/>
      <c r="S8" s="145"/>
      <c r="T8" s="33"/>
      <c r="V8" s="23"/>
    </row>
    <row r="9" spans="1:23" ht="12.75">
      <c r="A9" s="6"/>
      <c r="B9" s="14"/>
      <c r="C9" s="14"/>
      <c r="D9" s="35"/>
      <c r="E9" s="14"/>
      <c r="F9" s="39"/>
      <c r="G9" s="14"/>
      <c r="H9" s="2"/>
      <c r="I9" s="41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33"/>
      <c r="U9" s="26"/>
      <c r="V9" s="43"/>
      <c r="W9" s="23"/>
    </row>
    <row r="10" spans="1:23" ht="12.75">
      <c r="A10" s="6"/>
      <c r="B10" s="44" t="s">
        <v>96</v>
      </c>
      <c r="C10" s="45"/>
      <c r="D10" s="3"/>
      <c r="E10" s="3"/>
      <c r="F10" s="3"/>
      <c r="G10" s="14"/>
      <c r="H10" s="14"/>
      <c r="I10" s="41"/>
      <c r="J10" s="145" t="s">
        <v>330</v>
      </c>
      <c r="K10" s="145"/>
      <c r="L10" s="145"/>
      <c r="M10" s="145"/>
      <c r="N10" s="145"/>
      <c r="O10" s="145"/>
      <c r="P10" s="145"/>
      <c r="Q10" s="145"/>
      <c r="R10" s="145"/>
      <c r="S10" s="145"/>
      <c r="T10" s="33"/>
      <c r="U10" s="46"/>
      <c r="V10" s="43"/>
      <c r="W10" s="23"/>
    </row>
    <row r="11" spans="1:23" ht="12.75">
      <c r="A11" s="7"/>
      <c r="B11" s="4" t="s">
        <v>10</v>
      </c>
      <c r="C11" s="115">
        <f>(-$C$7+SQRT($C$7^2-4*$C$6*$C$8))/(2*$C$6)</f>
        <v>1</v>
      </c>
      <c r="D11" s="47" t="s">
        <v>37</v>
      </c>
      <c r="E11" s="3"/>
      <c r="F11" s="3"/>
      <c r="G11" s="14"/>
      <c r="H11" s="48"/>
      <c r="I11" s="49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33"/>
      <c r="U11" s="26"/>
      <c r="V11" s="43"/>
      <c r="W11" s="23"/>
    </row>
    <row r="12" spans="1:23" ht="14.25">
      <c r="A12" s="7"/>
      <c r="B12" s="4" t="s">
        <v>11</v>
      </c>
      <c r="C12" s="117">
        <f>(-$C$7-SQRT($C$7^2-4*$C$6*$C$8))/(2*$C$6)</f>
        <v>-5</v>
      </c>
      <c r="D12" s="47" t="s">
        <v>38</v>
      </c>
      <c r="E12" s="3"/>
      <c r="F12" s="3"/>
      <c r="G12" s="14"/>
      <c r="H12" s="48"/>
      <c r="I12" s="37"/>
      <c r="J12" s="150" t="s">
        <v>331</v>
      </c>
      <c r="K12" s="145" t="s">
        <v>334</v>
      </c>
      <c r="L12" s="145"/>
      <c r="M12" s="145"/>
      <c r="N12" s="145"/>
      <c r="O12" s="145"/>
      <c r="P12" s="145"/>
      <c r="Q12" s="145"/>
      <c r="R12" s="145"/>
      <c r="S12" s="145"/>
      <c r="T12" s="23"/>
      <c r="U12" s="26"/>
      <c r="V12" s="43"/>
      <c r="W12" s="23"/>
    </row>
    <row r="13" spans="1:20" ht="12.75">
      <c r="A13" s="7"/>
      <c r="B13" s="3"/>
      <c r="C13" s="4"/>
      <c r="D13" s="45"/>
      <c r="E13" s="47"/>
      <c r="F13" s="3"/>
      <c r="G13" s="14"/>
      <c r="H13" s="3"/>
      <c r="I13" s="50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33"/>
    </row>
    <row r="14" spans="1:22" ht="14.25">
      <c r="A14" s="7"/>
      <c r="B14" s="4"/>
      <c r="C14" s="14"/>
      <c r="D14" s="14"/>
      <c r="E14" s="47"/>
      <c r="F14" s="3"/>
      <c r="G14" s="14"/>
      <c r="H14" s="3"/>
      <c r="I14" s="50"/>
      <c r="J14" s="145" t="s">
        <v>335</v>
      </c>
      <c r="K14" s="145"/>
      <c r="L14" s="145"/>
      <c r="M14" s="145"/>
      <c r="N14" s="145"/>
      <c r="O14" s="145"/>
      <c r="P14" s="145"/>
      <c r="Q14" s="145"/>
      <c r="R14" s="145"/>
      <c r="S14" s="145"/>
      <c r="T14" s="33"/>
      <c r="V14" s="23"/>
    </row>
    <row r="15" spans="1:23" ht="12.75">
      <c r="A15" s="7"/>
      <c r="B15" s="3"/>
      <c r="C15" s="14"/>
      <c r="D15" s="14"/>
      <c r="E15" s="51"/>
      <c r="F15" s="3"/>
      <c r="G15" s="14"/>
      <c r="H15" s="3"/>
      <c r="I15" s="50"/>
      <c r="J15" s="145" t="s">
        <v>332</v>
      </c>
      <c r="K15" s="145"/>
      <c r="L15" s="145"/>
      <c r="M15" s="145"/>
      <c r="N15" s="145"/>
      <c r="O15" s="145"/>
      <c r="P15" s="145"/>
      <c r="Q15" s="145"/>
      <c r="R15" s="145"/>
      <c r="S15" s="145"/>
      <c r="T15" s="33"/>
      <c r="U15" s="26"/>
      <c r="V15" s="43"/>
      <c r="W15" s="23"/>
    </row>
    <row r="16" spans="1:23" ht="12.75">
      <c r="A16" s="7"/>
      <c r="B16" s="3"/>
      <c r="C16" s="14"/>
      <c r="D16" s="14"/>
      <c r="E16" s="52"/>
      <c r="F16" s="3"/>
      <c r="G16" s="14"/>
      <c r="H16" s="3"/>
      <c r="I16" s="50"/>
      <c r="T16" s="33"/>
      <c r="U16" s="46"/>
      <c r="V16" s="43"/>
      <c r="W16" s="23"/>
    </row>
    <row r="17" spans="1:23" ht="12.75">
      <c r="A17" s="8"/>
      <c r="B17" s="3"/>
      <c r="C17" s="4"/>
      <c r="D17" s="45"/>
      <c r="E17" s="53"/>
      <c r="F17" s="54"/>
      <c r="G17" s="14"/>
      <c r="H17" s="3"/>
      <c r="I17" s="49"/>
      <c r="T17" s="33"/>
      <c r="U17" s="26"/>
      <c r="V17" s="43"/>
      <c r="W17" s="23"/>
    </row>
    <row r="18" spans="1:23" ht="12.75">
      <c r="A18" s="7"/>
      <c r="B18" s="3"/>
      <c r="C18" s="4"/>
      <c r="D18" s="45"/>
      <c r="E18" s="3"/>
      <c r="F18" s="54"/>
      <c r="G18" s="14"/>
      <c r="H18" s="14"/>
      <c r="I18" s="24"/>
      <c r="T18" s="33"/>
      <c r="U18" s="26"/>
      <c r="V18" s="43"/>
      <c r="W18" s="23"/>
    </row>
    <row r="19" spans="1:23" ht="12.75">
      <c r="A19" s="8"/>
      <c r="B19" s="4"/>
      <c r="C19" s="14"/>
      <c r="D19" s="14"/>
      <c r="E19" s="55"/>
      <c r="F19" s="54"/>
      <c r="G19" s="14"/>
      <c r="H19" s="14"/>
      <c r="I19" s="24"/>
      <c r="W19" s="33"/>
    </row>
    <row r="20" spans="1:23" ht="12.75">
      <c r="A20" s="7"/>
      <c r="B20" s="4"/>
      <c r="C20" s="14"/>
      <c r="D20" s="14"/>
      <c r="E20" s="4"/>
      <c r="F20" s="56"/>
      <c r="G20" s="14"/>
      <c r="H20" s="14"/>
      <c r="I20" s="24"/>
      <c r="T20" s="23"/>
      <c r="U20" s="23"/>
      <c r="V20" s="23"/>
      <c r="W20" s="33"/>
    </row>
    <row r="21" spans="1:23" ht="12.75">
      <c r="A21" s="9"/>
      <c r="B21" s="4"/>
      <c r="C21" s="14"/>
      <c r="D21" s="14"/>
      <c r="E21" s="57"/>
      <c r="F21" s="56"/>
      <c r="G21" s="14"/>
      <c r="H21" s="14"/>
      <c r="I21" s="24"/>
      <c r="T21" s="33"/>
      <c r="U21" s="33"/>
      <c r="V21" s="33"/>
      <c r="W21" s="33"/>
    </row>
    <row r="22" spans="1:23" ht="12.75">
      <c r="A22" s="7"/>
      <c r="B22" s="4"/>
      <c r="C22" s="4"/>
      <c r="D22" s="56"/>
      <c r="E22" s="58"/>
      <c r="F22" s="59"/>
      <c r="G22" s="14"/>
      <c r="H22" s="14"/>
      <c r="I22" s="24"/>
      <c r="T22" s="33"/>
      <c r="U22" s="43"/>
      <c r="V22" s="60"/>
      <c r="W22" s="33"/>
    </row>
    <row r="23" spans="1:23" ht="12.75">
      <c r="A23" s="7"/>
      <c r="B23" s="3"/>
      <c r="C23" s="14"/>
      <c r="D23" s="14"/>
      <c r="E23" s="14"/>
      <c r="F23" s="14"/>
      <c r="G23" s="14"/>
      <c r="H23" s="14"/>
      <c r="I23" s="24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33"/>
      <c r="U23" s="43"/>
      <c r="V23" s="60"/>
      <c r="W23" s="33"/>
    </row>
    <row r="24" spans="1:23" ht="12.75">
      <c r="A24" s="7"/>
      <c r="B24" s="3"/>
      <c r="C24" s="4"/>
      <c r="D24" s="45"/>
      <c r="E24" s="51"/>
      <c r="F24" s="14"/>
      <c r="G24" s="14"/>
      <c r="H24" s="14"/>
      <c r="I24" s="24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33"/>
      <c r="U24" s="43"/>
      <c r="V24" s="60"/>
      <c r="W24" s="33"/>
    </row>
    <row r="25" spans="1:22" ht="12.75">
      <c r="A25" s="8"/>
      <c r="B25" s="3"/>
      <c r="C25" s="52"/>
      <c r="D25" s="3"/>
      <c r="E25" s="52"/>
      <c r="F25" s="14"/>
      <c r="G25" s="14"/>
      <c r="H25" s="14"/>
      <c r="I25" s="24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33"/>
      <c r="U25" s="43"/>
      <c r="V25" s="60"/>
    </row>
    <row r="26" spans="1:22" ht="12.75">
      <c r="A26" s="61"/>
      <c r="B26" s="3"/>
      <c r="C26" s="4"/>
      <c r="D26" s="45"/>
      <c r="E26" s="53"/>
      <c r="F26" s="14"/>
      <c r="G26" s="14"/>
      <c r="H26" s="14"/>
      <c r="I26" s="24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33"/>
      <c r="U26" s="43"/>
      <c r="V26" s="60"/>
    </row>
    <row r="27" spans="1:19" ht="12.75">
      <c r="A27" s="7"/>
      <c r="B27" s="3"/>
      <c r="C27" s="4"/>
      <c r="D27" s="45"/>
      <c r="E27" s="3"/>
      <c r="F27" s="14"/>
      <c r="G27" s="14"/>
      <c r="H27" s="14"/>
      <c r="I27" s="24"/>
      <c r="J27" s="145"/>
      <c r="K27" s="145"/>
      <c r="L27" s="145"/>
      <c r="M27" s="145"/>
      <c r="N27" s="145"/>
      <c r="O27" s="145"/>
      <c r="P27" s="145"/>
      <c r="Q27" s="145"/>
      <c r="R27" s="145"/>
      <c r="S27" s="145"/>
    </row>
    <row r="28" spans="1:19" ht="12.75">
      <c r="A28" s="8"/>
      <c r="B28" s="62"/>
      <c r="C28" s="4"/>
      <c r="D28" s="45"/>
      <c r="E28" s="58"/>
      <c r="F28" s="14"/>
      <c r="G28" s="14"/>
      <c r="H28" s="14"/>
      <c r="I28" s="24"/>
      <c r="J28" s="145"/>
      <c r="K28" s="145"/>
      <c r="L28" s="145"/>
      <c r="M28" s="145"/>
      <c r="N28" s="145"/>
      <c r="O28" s="145"/>
      <c r="P28" s="145"/>
      <c r="Q28" s="145"/>
      <c r="R28" s="145"/>
      <c r="S28" s="145"/>
    </row>
    <row r="29" spans="1:19" ht="12.75">
      <c r="A29" s="7"/>
      <c r="B29" s="62"/>
      <c r="C29" s="4"/>
      <c r="D29" s="63"/>
      <c r="E29" s="4"/>
      <c r="F29" s="14"/>
      <c r="G29" s="14"/>
      <c r="H29" s="14"/>
      <c r="I29" s="24"/>
      <c r="J29" s="145"/>
      <c r="K29" s="145"/>
      <c r="L29" s="145"/>
      <c r="M29" s="145"/>
      <c r="N29" s="145"/>
      <c r="O29" s="145"/>
      <c r="P29" s="145"/>
      <c r="Q29" s="145"/>
      <c r="R29" s="145"/>
      <c r="S29" s="145"/>
    </row>
    <row r="30" spans="1:19" ht="12.75">
      <c r="A30" s="8"/>
      <c r="B30" s="3"/>
      <c r="C30" s="4"/>
      <c r="D30" s="63"/>
      <c r="E30" s="57"/>
      <c r="F30" s="64"/>
      <c r="G30" s="65"/>
      <c r="H30" s="66"/>
      <c r="I30" s="67"/>
      <c r="J30" s="150"/>
      <c r="K30" s="145"/>
      <c r="L30" s="145"/>
      <c r="M30" s="145"/>
      <c r="N30" s="145"/>
      <c r="O30" s="145"/>
      <c r="P30" s="145"/>
      <c r="Q30" s="145"/>
      <c r="R30" s="145"/>
      <c r="S30" s="145"/>
    </row>
    <row r="31" spans="1:19" ht="12.75">
      <c r="A31" s="7"/>
      <c r="B31" s="3"/>
      <c r="C31" s="4"/>
      <c r="D31" s="63"/>
      <c r="E31" s="58"/>
      <c r="F31" s="64"/>
      <c r="G31" s="65"/>
      <c r="H31" s="69"/>
      <c r="I31" s="70"/>
      <c r="J31" s="150"/>
      <c r="K31" s="145"/>
      <c r="L31" s="145"/>
      <c r="M31" s="145"/>
      <c r="N31" s="145"/>
      <c r="O31" s="145"/>
      <c r="P31" s="145"/>
      <c r="Q31" s="145"/>
      <c r="R31" s="145"/>
      <c r="S31" s="145"/>
    </row>
    <row r="32" spans="1:19" ht="12.75">
      <c r="A32" s="71"/>
      <c r="B32" s="3"/>
      <c r="C32" s="4"/>
      <c r="D32" s="72"/>
      <c r="E32" s="4"/>
      <c r="F32" s="72"/>
      <c r="G32" s="4"/>
      <c r="H32" s="72"/>
      <c r="I32" s="49"/>
      <c r="J32" s="150"/>
      <c r="K32" s="145"/>
      <c r="L32" s="145"/>
      <c r="M32" s="145"/>
      <c r="N32" s="145"/>
      <c r="O32" s="145"/>
      <c r="P32" s="145"/>
      <c r="Q32" s="145"/>
      <c r="R32" s="145"/>
      <c r="S32" s="145"/>
    </row>
    <row r="33" spans="1:19" ht="12.75">
      <c r="A33" s="7"/>
      <c r="B33" s="73"/>
      <c r="C33" s="4"/>
      <c r="D33" s="54"/>
      <c r="E33" s="4"/>
      <c r="F33" s="54"/>
      <c r="G33" s="4"/>
      <c r="H33" s="54"/>
      <c r="I33" s="49"/>
      <c r="J33" s="150"/>
      <c r="K33" s="145"/>
      <c r="L33" s="145"/>
      <c r="M33" s="145"/>
      <c r="N33" s="145"/>
      <c r="O33" s="145"/>
      <c r="P33" s="145"/>
      <c r="Q33" s="145"/>
      <c r="R33" s="145"/>
      <c r="S33" s="145"/>
    </row>
    <row r="34" spans="1:19" ht="12.75">
      <c r="A34" s="74"/>
      <c r="B34" s="75"/>
      <c r="C34" s="4"/>
      <c r="D34" s="54"/>
      <c r="E34" s="4"/>
      <c r="F34" s="54"/>
      <c r="G34" s="4"/>
      <c r="H34" s="54"/>
      <c r="I34" s="76"/>
      <c r="J34" s="150"/>
      <c r="K34" s="145"/>
      <c r="L34" s="145"/>
      <c r="M34" s="145"/>
      <c r="N34" s="145"/>
      <c r="O34" s="145"/>
      <c r="P34" s="145"/>
      <c r="Q34" s="145"/>
      <c r="R34" s="145"/>
      <c r="S34" s="145"/>
    </row>
    <row r="35" spans="1:19" ht="12.75">
      <c r="A35" s="74"/>
      <c r="B35" s="75"/>
      <c r="C35" s="4"/>
      <c r="D35" s="54"/>
      <c r="E35" s="4"/>
      <c r="F35" s="54"/>
      <c r="G35" s="4"/>
      <c r="H35" s="54"/>
      <c r="I35" s="76"/>
      <c r="J35" s="148"/>
      <c r="K35" s="145"/>
      <c r="L35" s="145"/>
      <c r="M35" s="145"/>
      <c r="N35" s="145"/>
      <c r="O35" s="145"/>
      <c r="P35" s="145"/>
      <c r="Q35" s="145"/>
      <c r="R35" s="145"/>
      <c r="S35" s="145"/>
    </row>
    <row r="36" spans="1:19" ht="12.75">
      <c r="A36" s="7"/>
      <c r="B36" s="4"/>
      <c r="C36" s="55"/>
      <c r="D36" s="45"/>
      <c r="E36" s="55"/>
      <c r="F36" s="3"/>
      <c r="G36" s="55"/>
      <c r="H36" s="3"/>
      <c r="I36" s="49"/>
      <c r="J36" s="145"/>
      <c r="K36" s="145"/>
      <c r="L36" s="145"/>
      <c r="M36" s="145"/>
      <c r="N36" s="145"/>
      <c r="O36" s="145"/>
      <c r="P36" s="145"/>
      <c r="Q36" s="145"/>
      <c r="R36" s="145"/>
      <c r="S36" s="145"/>
    </row>
    <row r="37" spans="1:19" ht="12.75">
      <c r="A37" s="8"/>
      <c r="B37" s="77"/>
      <c r="C37" s="78"/>
      <c r="D37" s="75"/>
      <c r="E37" s="78"/>
      <c r="F37" s="75"/>
      <c r="G37" s="78"/>
      <c r="H37" s="75"/>
      <c r="I37" s="49"/>
      <c r="J37" s="145"/>
      <c r="K37" s="145"/>
      <c r="L37" s="145"/>
      <c r="M37" s="145"/>
      <c r="N37" s="145"/>
      <c r="O37" s="145"/>
      <c r="P37" s="145"/>
      <c r="Q37" s="145"/>
      <c r="R37" s="145"/>
      <c r="S37" s="145"/>
    </row>
    <row r="38" spans="1:19" ht="12.75">
      <c r="A38" s="7"/>
      <c r="B38" s="3"/>
      <c r="C38" s="58"/>
      <c r="D38" s="75"/>
      <c r="E38" s="58"/>
      <c r="F38" s="75"/>
      <c r="G38" s="58"/>
      <c r="H38" s="75"/>
      <c r="I38" s="49"/>
      <c r="J38" s="145"/>
      <c r="K38" s="145"/>
      <c r="L38" s="145"/>
      <c r="M38" s="145"/>
      <c r="N38" s="145"/>
      <c r="O38" s="145"/>
      <c r="P38" s="145"/>
      <c r="Q38" s="145"/>
      <c r="R38" s="145"/>
      <c r="S38" s="145"/>
    </row>
    <row r="39" spans="1:19" ht="12.75">
      <c r="A39" s="71"/>
      <c r="B39" s="3"/>
      <c r="C39" s="58"/>
      <c r="D39" s="75"/>
      <c r="E39" s="58"/>
      <c r="F39" s="75"/>
      <c r="G39" s="58"/>
      <c r="H39" s="75"/>
      <c r="I39" s="49"/>
      <c r="J39" s="145"/>
      <c r="K39" s="145"/>
      <c r="L39" s="145"/>
      <c r="M39" s="145"/>
      <c r="N39" s="145"/>
      <c r="O39" s="145"/>
      <c r="P39" s="145"/>
      <c r="Q39" s="145"/>
      <c r="R39" s="145"/>
      <c r="S39" s="145"/>
    </row>
    <row r="40" spans="1:19" ht="12.75">
      <c r="A40" s="7"/>
      <c r="B40" s="79"/>
      <c r="C40" s="58"/>
      <c r="D40" s="75"/>
      <c r="E40" s="58"/>
      <c r="F40" s="75"/>
      <c r="G40" s="58"/>
      <c r="H40" s="75"/>
      <c r="I40" s="49"/>
      <c r="J40" s="145"/>
      <c r="K40" s="145"/>
      <c r="L40" s="145"/>
      <c r="M40" s="145"/>
      <c r="N40" s="145"/>
      <c r="O40" s="145"/>
      <c r="P40" s="145"/>
      <c r="Q40" s="145"/>
      <c r="R40" s="145"/>
      <c r="S40" s="145"/>
    </row>
    <row r="41" spans="1:11" ht="12.75">
      <c r="A41" s="7"/>
      <c r="B41" s="3"/>
      <c r="C41" s="3"/>
      <c r="D41" s="3"/>
      <c r="E41" s="3"/>
      <c r="F41" s="3"/>
      <c r="G41" s="3"/>
      <c r="H41" s="3"/>
      <c r="I41" s="49"/>
      <c r="K41" s="14"/>
    </row>
    <row r="42" spans="1:11" ht="12.75">
      <c r="A42" s="7"/>
      <c r="B42" s="3"/>
      <c r="C42" s="3"/>
      <c r="D42" s="3"/>
      <c r="E42" s="3"/>
      <c r="F42" s="3"/>
      <c r="G42" s="3"/>
      <c r="H42" s="3"/>
      <c r="I42" s="49"/>
      <c r="K42" s="14"/>
    </row>
    <row r="43" spans="1:11" ht="12.75">
      <c r="A43" s="7"/>
      <c r="B43" s="80"/>
      <c r="C43" s="3"/>
      <c r="D43" s="42"/>
      <c r="E43" s="42"/>
      <c r="F43" s="42"/>
      <c r="G43" s="42"/>
      <c r="H43" s="42"/>
      <c r="I43" s="49"/>
      <c r="J43" s="14"/>
      <c r="K43" s="14"/>
    </row>
    <row r="44" spans="1:11" ht="12.75">
      <c r="A44" s="81"/>
      <c r="B44" s="52"/>
      <c r="C44" s="3"/>
      <c r="D44" s="3"/>
      <c r="E44" s="3"/>
      <c r="F44" s="3"/>
      <c r="G44" s="3"/>
      <c r="H44" s="3"/>
      <c r="I44" s="49"/>
      <c r="J44" s="14"/>
      <c r="K44" s="14"/>
    </row>
    <row r="45" spans="1:11" ht="12.75">
      <c r="A45" s="7"/>
      <c r="B45" s="4"/>
      <c r="C45" s="3"/>
      <c r="D45" s="3"/>
      <c r="E45" s="3"/>
      <c r="F45" s="3"/>
      <c r="G45" s="3"/>
      <c r="H45" s="3"/>
      <c r="I45" s="49"/>
      <c r="J45" s="14"/>
      <c r="K45" s="14"/>
    </row>
    <row r="46" spans="1:11" ht="12.75">
      <c r="A46" s="7"/>
      <c r="B46" s="3"/>
      <c r="C46" s="3"/>
      <c r="D46" s="3"/>
      <c r="E46" s="3"/>
      <c r="F46" s="3"/>
      <c r="G46" s="3"/>
      <c r="H46" s="3"/>
      <c r="I46" s="49"/>
      <c r="J46" s="14"/>
      <c r="K46" s="14"/>
    </row>
    <row r="47" spans="1:11" ht="12.75">
      <c r="A47" s="82"/>
      <c r="B47" s="83"/>
      <c r="C47" s="3"/>
      <c r="D47" s="3"/>
      <c r="E47" s="3"/>
      <c r="F47" s="3"/>
      <c r="G47" s="3"/>
      <c r="H47" s="3"/>
      <c r="I47" s="49"/>
      <c r="J47" s="14"/>
      <c r="K47" s="14"/>
    </row>
    <row r="48" spans="1:11" ht="12.75">
      <c r="A48" s="82"/>
      <c r="B48" s="3"/>
      <c r="C48" s="3"/>
      <c r="D48" s="3"/>
      <c r="E48" s="3"/>
      <c r="F48" s="3"/>
      <c r="G48" s="3"/>
      <c r="H48" s="3"/>
      <c r="I48" s="49"/>
      <c r="J48" s="14"/>
      <c r="K48" s="14"/>
    </row>
    <row r="49" spans="1:9" ht="12.75">
      <c r="A49" s="82"/>
      <c r="B49" s="3"/>
      <c r="C49" s="3"/>
      <c r="D49" s="3"/>
      <c r="E49" s="3"/>
      <c r="F49" s="3"/>
      <c r="G49" s="3"/>
      <c r="H49" s="3"/>
      <c r="I49" s="49"/>
    </row>
    <row r="50" spans="1:9" ht="12.75">
      <c r="A50" s="6"/>
      <c r="B50" s="14"/>
      <c r="C50" s="14"/>
      <c r="D50" s="14"/>
      <c r="E50" s="14"/>
      <c r="F50" s="14"/>
      <c r="G50" s="14"/>
      <c r="H50" s="14"/>
      <c r="I50" s="24"/>
    </row>
    <row r="51" spans="1:9" ht="12.75">
      <c r="A51" s="6"/>
      <c r="B51" s="14"/>
      <c r="C51" s="14"/>
      <c r="D51" s="14"/>
      <c r="E51" s="14"/>
      <c r="F51" s="14"/>
      <c r="G51" s="14"/>
      <c r="H51" s="14"/>
      <c r="I51" s="24"/>
    </row>
    <row r="52" spans="1:9" ht="12.75">
      <c r="A52" s="84"/>
      <c r="B52" s="85"/>
      <c r="C52" s="86"/>
      <c r="D52" s="86"/>
      <c r="E52" s="87"/>
      <c r="F52" s="87"/>
      <c r="G52" s="87"/>
      <c r="H52" s="88"/>
      <c r="I52" s="89"/>
    </row>
    <row r="53" spans="1:9" ht="12.75">
      <c r="A53" s="90"/>
      <c r="B53" s="14"/>
      <c r="C53" s="14"/>
      <c r="D53" s="14"/>
      <c r="E53" s="14"/>
      <c r="F53" s="14"/>
      <c r="G53" s="14"/>
      <c r="H53" s="14"/>
      <c r="I53" s="14"/>
    </row>
    <row r="54" spans="1:9" ht="12.75">
      <c r="A54" s="30"/>
      <c r="B54" s="27"/>
      <c r="C54" s="14"/>
      <c r="D54" s="14"/>
      <c r="E54" s="14"/>
      <c r="F54" s="14"/>
      <c r="G54" s="14"/>
      <c r="H54" s="1"/>
      <c r="I54" s="14"/>
    </row>
    <row r="55" spans="1:9" ht="12.75">
      <c r="A55" s="30"/>
      <c r="B55" s="27"/>
      <c r="C55" s="14"/>
      <c r="D55" s="14"/>
      <c r="E55" s="14"/>
      <c r="F55" s="14"/>
      <c r="G55" s="14"/>
      <c r="H55" s="14"/>
      <c r="I55" s="30"/>
    </row>
    <row r="56" spans="1:9" ht="12.75">
      <c r="A56" s="30"/>
      <c r="B56" s="30"/>
      <c r="C56" s="30"/>
      <c r="D56" s="30"/>
      <c r="E56" s="30"/>
      <c r="F56" s="30"/>
      <c r="G56" s="30"/>
      <c r="H56" s="30"/>
      <c r="I56" s="30"/>
    </row>
    <row r="57" spans="1:9" ht="12.75">
      <c r="A57" s="30"/>
      <c r="B57" s="30"/>
      <c r="C57" s="30"/>
      <c r="D57" s="30"/>
      <c r="E57" s="30"/>
      <c r="F57" s="30"/>
      <c r="G57" s="30"/>
      <c r="H57" s="30"/>
      <c r="I57" s="14"/>
    </row>
    <row r="58" spans="1:9" ht="12.75">
      <c r="A58" s="30"/>
      <c r="B58" s="30"/>
      <c r="C58" s="30"/>
      <c r="D58" s="30"/>
      <c r="E58" s="30"/>
      <c r="F58" s="30"/>
      <c r="G58" s="30"/>
      <c r="H58" s="14"/>
      <c r="I58" s="14"/>
    </row>
    <row r="59" spans="1:9" ht="12.75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12.75">
      <c r="A60" s="18"/>
      <c r="B60" s="14"/>
      <c r="C60" s="14"/>
      <c r="D60" s="14"/>
      <c r="E60" s="14"/>
      <c r="F60" s="14"/>
      <c r="G60" s="14"/>
      <c r="H60" s="14"/>
      <c r="I60" s="14"/>
    </row>
    <row r="61" spans="1:9" ht="12.75">
      <c r="A61" s="14"/>
      <c r="B61" s="14"/>
      <c r="C61" s="14"/>
      <c r="D61" s="14"/>
      <c r="E61" s="14"/>
      <c r="F61" s="14"/>
      <c r="G61" s="14"/>
      <c r="H61" s="14"/>
      <c r="I61" s="14"/>
    </row>
    <row r="62" spans="1:9" ht="12.75">
      <c r="A62" s="91"/>
      <c r="B62" s="20"/>
      <c r="C62" s="20"/>
      <c r="D62" s="20"/>
      <c r="E62" s="56"/>
      <c r="F62" s="14"/>
      <c r="G62" s="14"/>
      <c r="H62" s="14"/>
      <c r="I62" s="14"/>
    </row>
    <row r="63" spans="1:9" ht="12.75">
      <c r="A63" s="14"/>
      <c r="B63" s="14"/>
      <c r="C63" s="14"/>
      <c r="D63" s="14"/>
      <c r="E63" s="14"/>
      <c r="F63" s="14"/>
      <c r="G63" s="14"/>
      <c r="H63" s="14"/>
      <c r="I63" s="14"/>
    </row>
    <row r="64" spans="1:9" ht="12.75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2.75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2.75">
      <c r="A66" s="1"/>
      <c r="B66" s="68"/>
      <c r="C66" s="14"/>
      <c r="D66" s="92"/>
      <c r="E66" s="68"/>
      <c r="F66" s="14"/>
      <c r="G66" s="93"/>
      <c r="H66" s="14"/>
      <c r="I66" s="14"/>
    </row>
    <row r="67" spans="1:9" ht="12.75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2.75">
      <c r="A68" s="18"/>
      <c r="B68" s="14"/>
      <c r="C68" s="14"/>
      <c r="D68" s="14"/>
      <c r="E68" s="14"/>
      <c r="F68" s="14"/>
      <c r="G68" s="14"/>
      <c r="H68" s="14"/>
      <c r="I68" s="14"/>
    </row>
    <row r="69" spans="1:9" ht="12.75">
      <c r="A69" s="94"/>
      <c r="B69" s="14"/>
      <c r="C69" s="14"/>
      <c r="D69" s="14"/>
      <c r="E69" s="14"/>
      <c r="F69" s="14"/>
      <c r="G69" s="14"/>
      <c r="H69" s="14"/>
      <c r="I69" s="14"/>
    </row>
    <row r="70" spans="1:9" ht="12.75">
      <c r="A70" s="1"/>
      <c r="B70" s="14"/>
      <c r="C70" s="14"/>
      <c r="D70" s="56"/>
      <c r="E70" s="14"/>
      <c r="F70" s="14"/>
      <c r="G70" s="14"/>
      <c r="H70" s="14"/>
      <c r="I70" s="14"/>
    </row>
    <row r="71" spans="1:9" ht="12.75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75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75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75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75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75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75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75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75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75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75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75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75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75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75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75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75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75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75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75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75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75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75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75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75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75">
      <c r="A96" s="14"/>
      <c r="B96" s="14"/>
      <c r="C96" s="14"/>
      <c r="D96" s="14"/>
      <c r="E96" s="14"/>
      <c r="F96" s="14"/>
      <c r="G96" s="14"/>
      <c r="H96" s="14"/>
      <c r="I96" s="40"/>
    </row>
    <row r="97" spans="1:9" ht="12.75">
      <c r="A97" s="14"/>
      <c r="B97" s="14"/>
      <c r="C97" s="14"/>
      <c r="D97" s="14"/>
      <c r="E97" s="14"/>
      <c r="F97" s="14"/>
      <c r="G97" s="14"/>
      <c r="H97" s="40"/>
      <c r="I97" s="95"/>
    </row>
    <row r="98" spans="1:9" ht="12.75">
      <c r="A98" s="14"/>
      <c r="B98" s="14"/>
      <c r="C98" s="14"/>
      <c r="D98" s="14"/>
      <c r="E98" s="14"/>
      <c r="F98" s="14"/>
      <c r="G98" s="14"/>
      <c r="H98" s="40"/>
      <c r="I98" s="96"/>
    </row>
  </sheetData>
  <sheetProtection sheet="1" objects="1" scenarios="1"/>
  <conditionalFormatting sqref="E52">
    <cfRule type="cellIs" priority="1" dxfId="0" operator="notEqual" stopIfTrue="1">
      <formula>"OK"</formula>
    </cfRule>
  </conditionalFormatting>
  <printOptions/>
  <pageMargins left="1" right="0.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7"/>
  <sheetViews>
    <sheetView workbookViewId="0" topLeftCell="A1">
      <selection activeCell="A1" sqref="A1"/>
    </sheetView>
  </sheetViews>
  <sheetFormatPr defaultColWidth="9.140625" defaultRowHeight="12.75"/>
  <cols>
    <col min="1" max="2" width="9.140625" style="15" customWidth="1"/>
    <col min="3" max="3" width="11.7109375" style="15" customWidth="1"/>
    <col min="4" max="5" width="9.140625" style="15" customWidth="1"/>
    <col min="6" max="6" width="11.7109375" style="15" customWidth="1"/>
    <col min="7" max="12" width="9.140625" style="15" customWidth="1"/>
    <col min="13" max="15" width="11.140625" style="15" customWidth="1"/>
    <col min="16" max="16384" width="9.140625" style="15" customWidth="1"/>
  </cols>
  <sheetData>
    <row r="1" spans="1:21" ht="12.75">
      <c r="A1" s="10"/>
      <c r="B1" s="11"/>
      <c r="C1" s="12"/>
      <c r="D1" s="12"/>
      <c r="E1" s="12"/>
      <c r="F1" s="12"/>
      <c r="G1" s="11"/>
      <c r="H1" s="11"/>
      <c r="I1" s="13"/>
      <c r="J1" s="138" t="s">
        <v>103</v>
      </c>
      <c r="K1" s="139"/>
      <c r="L1" s="139"/>
      <c r="M1" s="139"/>
      <c r="N1" s="139"/>
      <c r="O1" s="139"/>
      <c r="P1" s="139"/>
      <c r="Q1" s="139"/>
      <c r="R1" s="139"/>
      <c r="T1" s="16"/>
      <c r="U1" s="16"/>
    </row>
    <row r="2" spans="1:21" ht="12.75">
      <c r="A2" s="17"/>
      <c r="B2" s="18" t="s">
        <v>34</v>
      </c>
      <c r="C2" s="14"/>
      <c r="D2" s="14"/>
      <c r="E2" s="19"/>
      <c r="F2" s="20"/>
      <c r="G2" s="14"/>
      <c r="H2" s="20"/>
      <c r="I2" s="21"/>
      <c r="M2" s="142" t="s">
        <v>283</v>
      </c>
      <c r="U2" s="14"/>
    </row>
    <row r="3" spans="1:21" ht="12.75">
      <c r="A3" s="22"/>
      <c r="B3" s="3" t="s">
        <v>91</v>
      </c>
      <c r="C3" s="14"/>
      <c r="D3" s="14"/>
      <c r="E3" s="19"/>
      <c r="F3" s="20"/>
      <c r="G3" s="14"/>
      <c r="H3" s="20"/>
      <c r="I3" s="21"/>
      <c r="J3" s="143" t="s">
        <v>322</v>
      </c>
      <c r="K3" s="139"/>
      <c r="L3" s="139"/>
      <c r="M3" s="151" t="s">
        <v>275</v>
      </c>
      <c r="N3" s="152"/>
      <c r="O3" s="153"/>
      <c r="P3" s="140"/>
      <c r="Q3" s="141"/>
      <c r="R3" s="140"/>
      <c r="T3" s="23"/>
      <c r="U3" s="23"/>
    </row>
    <row r="4" spans="1:23" ht="12.75">
      <c r="A4" s="6"/>
      <c r="B4" s="14"/>
      <c r="C4" s="14"/>
      <c r="D4" s="14"/>
      <c r="E4" s="14"/>
      <c r="F4" s="14"/>
      <c r="G4" s="14"/>
      <c r="H4" s="14"/>
      <c r="I4" s="24"/>
      <c r="J4" s="139"/>
      <c r="K4" s="139"/>
      <c r="L4" s="139"/>
      <c r="M4" s="139"/>
      <c r="N4" s="139"/>
      <c r="O4" s="139"/>
      <c r="P4" s="139"/>
      <c r="Q4" s="139"/>
      <c r="R4" s="139"/>
      <c r="T4" s="23"/>
      <c r="U4" s="26"/>
      <c r="V4" s="27"/>
      <c r="W4" s="23"/>
    </row>
    <row r="5" spans="1:24" ht="12.75">
      <c r="A5" s="28"/>
      <c r="B5" s="29" t="s">
        <v>284</v>
      </c>
      <c r="D5" s="30"/>
      <c r="E5" s="31"/>
      <c r="F5" s="25"/>
      <c r="G5" s="14"/>
      <c r="H5" s="25"/>
      <c r="I5" s="32"/>
      <c r="J5" s="145" t="s">
        <v>278</v>
      </c>
      <c r="K5" s="145"/>
      <c r="L5" s="145"/>
      <c r="M5" s="145"/>
      <c r="N5" s="145"/>
      <c r="O5" s="145"/>
      <c r="P5" s="145"/>
      <c r="Q5" s="145"/>
      <c r="R5" s="145"/>
      <c r="T5" s="33"/>
      <c r="U5" s="26"/>
      <c r="V5" s="27"/>
      <c r="W5" s="23"/>
      <c r="X5" s="34"/>
    </row>
    <row r="6" spans="1:22" ht="12.75">
      <c r="A6" s="28"/>
      <c r="B6" s="4" t="s">
        <v>16</v>
      </c>
      <c r="C6" s="123">
        <v>2</v>
      </c>
      <c r="D6" s="35"/>
      <c r="E6" s="31"/>
      <c r="F6" s="36"/>
      <c r="G6" s="14"/>
      <c r="H6" s="25"/>
      <c r="I6" s="37"/>
      <c r="J6" s="145" t="s">
        <v>279</v>
      </c>
      <c r="K6" s="145"/>
      <c r="L6" s="145"/>
      <c r="M6" s="145"/>
      <c r="N6" s="145"/>
      <c r="O6" s="145"/>
      <c r="P6" s="145"/>
      <c r="Q6" s="145"/>
      <c r="R6" s="145"/>
      <c r="T6" s="33"/>
      <c r="V6" s="38"/>
    </row>
    <row r="7" spans="1:22" ht="14.25">
      <c r="A7" s="28"/>
      <c r="B7" s="4" t="s">
        <v>17</v>
      </c>
      <c r="C7" s="124">
        <v>-4</v>
      </c>
      <c r="D7" s="35"/>
      <c r="E7" s="35"/>
      <c r="F7" s="39"/>
      <c r="G7" s="14"/>
      <c r="H7" s="40"/>
      <c r="I7" s="41"/>
      <c r="J7" s="145" t="s">
        <v>291</v>
      </c>
      <c r="K7" s="145"/>
      <c r="L7" s="145"/>
      <c r="M7" s="145"/>
      <c r="N7" s="145"/>
      <c r="O7" s="145"/>
      <c r="P7" s="145"/>
      <c r="Q7" s="145"/>
      <c r="R7" s="145"/>
      <c r="T7" s="33"/>
      <c r="U7" s="23"/>
      <c r="V7" s="38"/>
    </row>
    <row r="8" spans="1:22" ht="12.75">
      <c r="A8" s="5"/>
      <c r="B8" s="4" t="s">
        <v>18</v>
      </c>
      <c r="C8" s="124">
        <v>-22</v>
      </c>
      <c r="D8" s="35"/>
      <c r="E8" s="42"/>
      <c r="F8" s="39"/>
      <c r="G8" s="14"/>
      <c r="H8" s="40"/>
      <c r="I8" s="41"/>
      <c r="J8" s="145"/>
      <c r="K8" s="145"/>
      <c r="L8" s="145"/>
      <c r="M8" s="145"/>
      <c r="N8" s="145"/>
      <c r="O8" s="145"/>
      <c r="P8" s="145"/>
      <c r="Q8" s="145"/>
      <c r="R8" s="145"/>
      <c r="T8" s="33"/>
      <c r="V8" s="23"/>
    </row>
    <row r="9" spans="1:23" ht="12.75">
      <c r="A9" s="6"/>
      <c r="B9" s="4" t="s">
        <v>19</v>
      </c>
      <c r="C9" s="125">
        <v>24</v>
      </c>
      <c r="D9" s="35"/>
      <c r="E9" s="14"/>
      <c r="F9" s="39"/>
      <c r="G9" s="14"/>
      <c r="H9" s="2"/>
      <c r="I9" s="41"/>
      <c r="J9" s="145" t="s">
        <v>171</v>
      </c>
      <c r="K9" s="145"/>
      <c r="L9" s="145"/>
      <c r="M9" s="145"/>
      <c r="N9" s="145"/>
      <c r="O9" s="145"/>
      <c r="P9" s="145"/>
      <c r="Q9" s="145"/>
      <c r="R9" s="145"/>
      <c r="T9" s="33"/>
      <c r="U9" s="26"/>
      <c r="V9" s="43"/>
      <c r="W9" s="23"/>
    </row>
    <row r="10" spans="1:23" ht="12.75">
      <c r="A10" s="6"/>
      <c r="B10" s="1"/>
      <c r="C10" s="39"/>
      <c r="D10" s="35"/>
      <c r="E10" s="14"/>
      <c r="F10" s="39"/>
      <c r="G10" s="14"/>
      <c r="H10" s="14"/>
      <c r="I10" s="41"/>
      <c r="J10" s="145" t="s">
        <v>280</v>
      </c>
      <c r="K10" s="145"/>
      <c r="L10" s="145"/>
      <c r="M10" s="145"/>
      <c r="N10" s="145"/>
      <c r="O10" s="145"/>
      <c r="P10" s="145"/>
      <c r="Q10" s="145"/>
      <c r="R10" s="145"/>
      <c r="T10" s="33"/>
      <c r="U10" s="46"/>
      <c r="V10" s="43"/>
      <c r="W10" s="23"/>
    </row>
    <row r="11" spans="1:23" ht="12.75">
      <c r="A11" s="7"/>
      <c r="B11" s="110" t="s">
        <v>14</v>
      </c>
      <c r="C11" s="3"/>
      <c r="D11" s="3"/>
      <c r="E11" s="3"/>
      <c r="F11" s="3"/>
      <c r="G11" s="14"/>
      <c r="H11" s="3"/>
      <c r="I11" s="49"/>
      <c r="J11" s="145"/>
      <c r="K11" s="145"/>
      <c r="L11" s="145"/>
      <c r="M11" s="145"/>
      <c r="N11" s="145"/>
      <c r="O11" s="145"/>
      <c r="P11" s="145"/>
      <c r="Q11" s="145"/>
      <c r="R11" s="145"/>
      <c r="T11" s="33"/>
      <c r="U11" s="26"/>
      <c r="V11" s="43"/>
      <c r="W11" s="23"/>
    </row>
    <row r="12" spans="1:23" ht="12.75">
      <c r="A12" s="7"/>
      <c r="B12" s="4" t="s">
        <v>15</v>
      </c>
      <c r="C12" s="135">
        <f>((3*$C$8/$C$6)-($C$7^2/$C$6^2))/3</f>
        <v>-12.333333333333334</v>
      </c>
      <c r="D12" s="97" t="s">
        <v>39</v>
      </c>
      <c r="E12" s="3"/>
      <c r="F12" s="3"/>
      <c r="G12" s="14"/>
      <c r="H12" s="3"/>
      <c r="I12" s="37"/>
      <c r="J12" s="145" t="s">
        <v>110</v>
      </c>
      <c r="K12" s="145"/>
      <c r="L12" s="145"/>
      <c r="M12" s="145"/>
      <c r="N12" s="145"/>
      <c r="O12" s="145"/>
      <c r="P12" s="145"/>
      <c r="Q12" s="145"/>
      <c r="R12" s="145"/>
      <c r="T12" s="23"/>
      <c r="U12" s="26"/>
      <c r="V12" s="43"/>
      <c r="W12" s="23"/>
    </row>
    <row r="13" spans="1:20" ht="12.75">
      <c r="A13" s="7"/>
      <c r="B13" s="4" t="s">
        <v>20</v>
      </c>
      <c r="C13" s="136">
        <f>((2*$C$7^3/$C$6^3)-(9*$C$7*$C$8/$C$6^2)+(27*$C$9/$C$6))/27</f>
        <v>4.074074074074074</v>
      </c>
      <c r="D13" s="97" t="s">
        <v>40</v>
      </c>
      <c r="E13" s="3"/>
      <c r="F13" s="3"/>
      <c r="G13" s="14"/>
      <c r="H13" s="3"/>
      <c r="I13" s="50"/>
      <c r="J13" s="145" t="s">
        <v>325</v>
      </c>
      <c r="K13" s="145"/>
      <c r="L13" s="145"/>
      <c r="M13" s="145"/>
      <c r="N13" s="145"/>
      <c r="O13" s="145"/>
      <c r="P13" s="145"/>
      <c r="Q13" s="145"/>
      <c r="R13" s="145"/>
      <c r="T13" s="33"/>
    </row>
    <row r="14" spans="1:22" ht="12.75">
      <c r="A14" s="7"/>
      <c r="B14" s="4" t="s">
        <v>21</v>
      </c>
      <c r="C14" s="136">
        <f>($C$13^2/4)+($C$12^3/27)</f>
        <v>-65.33333333333333</v>
      </c>
      <c r="D14" s="51" t="s">
        <v>41</v>
      </c>
      <c r="E14" s="3"/>
      <c r="F14" s="14"/>
      <c r="G14" s="14"/>
      <c r="H14" s="3"/>
      <c r="I14" s="50"/>
      <c r="J14" s="145"/>
      <c r="K14" s="145"/>
      <c r="L14" s="145"/>
      <c r="M14" s="145"/>
      <c r="N14" s="145"/>
      <c r="O14" s="145"/>
      <c r="P14" s="145"/>
      <c r="Q14" s="145"/>
      <c r="R14" s="145"/>
      <c r="T14" s="33"/>
      <c r="V14" s="23"/>
    </row>
    <row r="15" spans="1:23" ht="12.75">
      <c r="A15" s="7"/>
      <c r="B15" s="1" t="s">
        <v>24</v>
      </c>
      <c r="C15" s="136">
        <f>IF(AND($C$12=0,$C$13=0,$C$14=0),"N.A.",IF($C$14&lt;=0,SQRT(($C$13^2/4)-$C$14),"N.A."))</f>
        <v>8.335637541519782</v>
      </c>
      <c r="D15" s="97" t="s">
        <v>42</v>
      </c>
      <c r="E15" s="14"/>
      <c r="F15" s="14"/>
      <c r="G15" s="14"/>
      <c r="H15" s="3"/>
      <c r="I15" s="50"/>
      <c r="J15" s="145" t="s">
        <v>112</v>
      </c>
      <c r="K15" s="145"/>
      <c r="L15" s="145"/>
      <c r="M15" s="145"/>
      <c r="N15" s="145"/>
      <c r="O15" s="145"/>
      <c r="P15" s="145"/>
      <c r="Q15" s="145"/>
      <c r="R15" s="145"/>
      <c r="T15" s="33"/>
      <c r="U15" s="26"/>
      <c r="V15" s="43"/>
      <c r="W15" s="23"/>
    </row>
    <row r="16" spans="1:23" ht="12.75">
      <c r="A16" s="7"/>
      <c r="B16" s="1" t="s">
        <v>25</v>
      </c>
      <c r="C16" s="136">
        <f>IF(AND($C$12=0,$C$13=0,$C$14=0),"N.A.",IF($C$14&lt;=0,$C$15^(1/3),"N.A."))</f>
        <v>2.0275875100994063</v>
      </c>
      <c r="D16" s="97" t="s">
        <v>43</v>
      </c>
      <c r="E16" s="14"/>
      <c r="F16" s="98"/>
      <c r="G16" s="52"/>
      <c r="H16" s="14"/>
      <c r="I16" s="99"/>
      <c r="J16" s="145" t="s">
        <v>281</v>
      </c>
      <c r="K16" s="145"/>
      <c r="L16" s="145"/>
      <c r="M16" s="145"/>
      <c r="N16" s="145"/>
      <c r="O16" s="145"/>
      <c r="P16" s="145"/>
      <c r="Q16" s="145"/>
      <c r="R16" s="145"/>
      <c r="T16" s="33"/>
      <c r="U16" s="46"/>
      <c r="V16" s="43"/>
      <c r="W16" s="23"/>
    </row>
    <row r="17" spans="1:23" ht="12.75">
      <c r="A17" s="8"/>
      <c r="B17" s="1" t="s">
        <v>26</v>
      </c>
      <c r="C17" s="136">
        <f>IF(AND($C$12=0,$C$13=0,$C$14=0),"N.A.",IF($C$14&lt;=0,ACOS(-($C$13/(2*$C$15))),"N.A."))</f>
        <v>1.817673356517739</v>
      </c>
      <c r="D17" s="97" t="s">
        <v>44</v>
      </c>
      <c r="E17" s="14"/>
      <c r="F17" s="14"/>
      <c r="G17" s="14"/>
      <c r="H17" s="3"/>
      <c r="I17" s="49"/>
      <c r="J17" s="145"/>
      <c r="K17" s="145"/>
      <c r="L17" s="145"/>
      <c r="M17" s="145"/>
      <c r="N17" s="145"/>
      <c r="O17" s="145"/>
      <c r="P17" s="145"/>
      <c r="Q17" s="145"/>
      <c r="R17" s="145"/>
      <c r="T17" s="33"/>
      <c r="U17" s="26"/>
      <c r="V17" s="43"/>
      <c r="W17" s="23"/>
    </row>
    <row r="18" spans="1:23" ht="12.75">
      <c r="A18" s="7"/>
      <c r="B18" s="1" t="s">
        <v>27</v>
      </c>
      <c r="C18" s="136">
        <f>IF(AND($C$12=0,$C$13=0,$C$14=0),"N.A.",IF($C$14&lt;=0,$C$16*(-1),"N.A."))</f>
        <v>-2.0275875100994063</v>
      </c>
      <c r="D18" s="97" t="s">
        <v>45</v>
      </c>
      <c r="E18" s="14"/>
      <c r="F18" s="14"/>
      <c r="G18" s="14"/>
      <c r="H18" s="14"/>
      <c r="I18" s="24"/>
      <c r="J18" s="145" t="s">
        <v>172</v>
      </c>
      <c r="K18" s="145"/>
      <c r="L18" s="145"/>
      <c r="M18" s="145"/>
      <c r="N18" s="145"/>
      <c r="O18" s="145"/>
      <c r="P18" s="145"/>
      <c r="Q18" s="145"/>
      <c r="R18" s="145"/>
      <c r="T18" s="33"/>
      <c r="U18" s="26"/>
      <c r="V18" s="43"/>
      <c r="W18" s="23"/>
    </row>
    <row r="19" spans="1:23" ht="12.75">
      <c r="A19" s="8"/>
      <c r="B19" s="1" t="s">
        <v>28</v>
      </c>
      <c r="C19" s="136">
        <f>IF(AND($C$12=0,$C$13=0,$C$14=0),"N.A.",IF($C$14&lt;=0,COS($C$17/3),"N.A."))</f>
        <v>0.8219949365267865</v>
      </c>
      <c r="D19" s="97" t="s">
        <v>46</v>
      </c>
      <c r="E19" s="14"/>
      <c r="F19" s="14"/>
      <c r="G19" s="14"/>
      <c r="H19" s="14"/>
      <c r="I19" s="24"/>
      <c r="J19" s="145" t="s">
        <v>173</v>
      </c>
      <c r="K19" s="145"/>
      <c r="L19" s="145"/>
      <c r="M19" s="145"/>
      <c r="N19" s="145"/>
      <c r="O19" s="145"/>
      <c r="P19" s="145"/>
      <c r="Q19" s="145"/>
      <c r="R19" s="145"/>
      <c r="W19" s="33"/>
    </row>
    <row r="20" spans="1:23" ht="12.75">
      <c r="A20" s="7"/>
      <c r="B20" s="1" t="s">
        <v>29</v>
      </c>
      <c r="C20" s="136">
        <f>IF(AND($C$12=0,$C$13=0,$C$14=0),"N.A.",IF($C$14&lt;=0,SQRT(3)*SIN($C$17/3),"N.A."))</f>
        <v>0.9863939238321435</v>
      </c>
      <c r="D20" s="97" t="s">
        <v>47</v>
      </c>
      <c r="E20" s="14"/>
      <c r="F20" s="14"/>
      <c r="G20" s="14"/>
      <c r="H20" s="14"/>
      <c r="I20" s="24"/>
      <c r="J20" s="145"/>
      <c r="K20" s="145"/>
      <c r="L20" s="145"/>
      <c r="M20" s="145"/>
      <c r="N20" s="145"/>
      <c r="O20" s="145"/>
      <c r="P20" s="145"/>
      <c r="Q20" s="145"/>
      <c r="R20" s="145"/>
      <c r="T20" s="23"/>
      <c r="U20" s="23"/>
      <c r="V20" s="23"/>
      <c r="W20" s="33"/>
    </row>
    <row r="21" spans="1:23" ht="12.75">
      <c r="A21" s="9"/>
      <c r="B21" s="1" t="s">
        <v>30</v>
      </c>
      <c r="C21" s="136">
        <f>IF(AND($C$12=0,$C$13=0,$C$14=0),"N.A.",IF($C$14&lt;=0,($C$7/(3*$C$6))*(-1),"N.A."))</f>
        <v>0.6666666666666666</v>
      </c>
      <c r="D21" s="97" t="s">
        <v>48</v>
      </c>
      <c r="E21" s="14"/>
      <c r="F21" s="14"/>
      <c r="G21" s="14"/>
      <c r="H21" s="14"/>
      <c r="I21" s="24"/>
      <c r="J21" s="145" t="s">
        <v>174</v>
      </c>
      <c r="K21" s="145"/>
      <c r="L21" s="145"/>
      <c r="M21" s="145"/>
      <c r="N21" s="145"/>
      <c r="O21" s="145"/>
      <c r="P21" s="145"/>
      <c r="Q21" s="145"/>
      <c r="R21" s="145"/>
      <c r="T21" s="33"/>
      <c r="U21" s="33"/>
      <c r="V21" s="33"/>
      <c r="W21" s="33"/>
    </row>
    <row r="22" spans="1:23" ht="12.75">
      <c r="A22" s="7"/>
      <c r="B22" s="1" t="s">
        <v>4</v>
      </c>
      <c r="C22" s="136" t="str">
        <f>IF(AND($C$12=0,$C$13=0,$C$14=0),"N.A.",IF($C$14&gt;0,-($C$13/2)+SQRT($C$14),"N.A."))</f>
        <v>N.A.</v>
      </c>
      <c r="D22" s="97" t="s">
        <v>49</v>
      </c>
      <c r="E22" s="14"/>
      <c r="F22" s="14"/>
      <c r="G22" s="14"/>
      <c r="H22" s="14"/>
      <c r="I22" s="24"/>
      <c r="J22" s="145" t="s">
        <v>175</v>
      </c>
      <c r="K22" s="145"/>
      <c r="L22" s="145"/>
      <c r="M22" s="145"/>
      <c r="N22" s="145"/>
      <c r="O22" s="145"/>
      <c r="P22" s="145"/>
      <c r="Q22" s="145"/>
      <c r="R22" s="145"/>
      <c r="T22" s="33"/>
      <c r="U22" s="43"/>
      <c r="V22" s="60"/>
      <c r="W22" s="33"/>
    </row>
    <row r="23" spans="1:23" ht="12.75">
      <c r="A23" s="7"/>
      <c r="B23" s="4" t="s">
        <v>5</v>
      </c>
      <c r="C23" s="136" t="str">
        <f>IF(AND($C$12=0,$C$13=0,$C$14=0),"N.A.",IF($C$14&gt;0,$C$22^(1/3),"N.A."))</f>
        <v>N.A.</v>
      </c>
      <c r="D23" s="97" t="s">
        <v>50</v>
      </c>
      <c r="E23" s="27"/>
      <c r="F23" s="14"/>
      <c r="G23" s="14"/>
      <c r="H23" s="14"/>
      <c r="I23" s="24"/>
      <c r="J23" s="145"/>
      <c r="K23" s="145"/>
      <c r="L23" s="145"/>
      <c r="M23" s="145"/>
      <c r="N23" s="145"/>
      <c r="O23" s="145"/>
      <c r="P23" s="145"/>
      <c r="Q23" s="145"/>
      <c r="R23" s="145"/>
      <c r="T23" s="33"/>
      <c r="U23" s="43"/>
      <c r="V23" s="60"/>
      <c r="W23" s="33"/>
    </row>
    <row r="24" spans="1:23" ht="12.75">
      <c r="A24" s="7"/>
      <c r="B24" s="4" t="s">
        <v>6</v>
      </c>
      <c r="C24" s="136" t="str">
        <f>IF(AND($C$12=0,$C$13=0,$C$14=0),"N.A.",IF($C$14&gt;0,-($C$13/2)-SQRT($C$14),"N.A."))</f>
        <v>N.A.</v>
      </c>
      <c r="D24" s="97" t="s">
        <v>51</v>
      </c>
      <c r="E24" s="54"/>
      <c r="F24" s="14"/>
      <c r="G24" s="14"/>
      <c r="H24" s="14"/>
      <c r="I24" s="24"/>
      <c r="J24" s="145" t="s">
        <v>176</v>
      </c>
      <c r="K24" s="145"/>
      <c r="L24" s="145"/>
      <c r="M24" s="145"/>
      <c r="N24" s="145"/>
      <c r="O24" s="145"/>
      <c r="P24" s="145"/>
      <c r="Q24" s="145"/>
      <c r="R24" s="145"/>
      <c r="T24" s="33"/>
      <c r="U24" s="43"/>
      <c r="V24" s="60"/>
      <c r="W24" s="33"/>
    </row>
    <row r="25" spans="1:22" ht="12.75">
      <c r="A25" s="8"/>
      <c r="B25" s="4" t="s">
        <v>31</v>
      </c>
      <c r="C25" s="137" t="str">
        <f>IF(AND($C$12=0,$C$13=0,$C$14=0),"N.A.",IF($C$14&gt;0,$C$24^(1/3),"N.A."))</f>
        <v>N.A.</v>
      </c>
      <c r="D25" s="97" t="s">
        <v>52</v>
      </c>
      <c r="E25" s="14"/>
      <c r="F25" s="14"/>
      <c r="G25" s="14"/>
      <c r="H25" s="14"/>
      <c r="I25" s="24"/>
      <c r="J25" s="145" t="s">
        <v>177</v>
      </c>
      <c r="K25" s="145"/>
      <c r="L25" s="145"/>
      <c r="M25" s="145"/>
      <c r="N25" s="145"/>
      <c r="O25" s="145"/>
      <c r="P25" s="145"/>
      <c r="Q25" s="145"/>
      <c r="R25" s="145"/>
      <c r="T25" s="33"/>
      <c r="U25" s="43"/>
      <c r="V25" s="60"/>
    </row>
    <row r="26" spans="1:22" ht="12.75">
      <c r="A26" s="61"/>
      <c r="B26" s="14"/>
      <c r="C26" s="14"/>
      <c r="D26" s="14"/>
      <c r="E26" s="14"/>
      <c r="F26" s="14"/>
      <c r="G26" s="14"/>
      <c r="H26" s="14"/>
      <c r="I26" s="24"/>
      <c r="J26" s="145"/>
      <c r="K26" s="145"/>
      <c r="L26" s="145"/>
      <c r="M26" s="145"/>
      <c r="N26" s="145"/>
      <c r="O26" s="145"/>
      <c r="P26" s="145"/>
      <c r="Q26" s="145"/>
      <c r="R26" s="145"/>
      <c r="T26" s="33"/>
      <c r="U26" s="43"/>
      <c r="V26" s="60"/>
    </row>
    <row r="27" spans="1:18" ht="12.75">
      <c r="A27" s="7"/>
      <c r="B27" s="44" t="s">
        <v>95</v>
      </c>
      <c r="C27" s="14"/>
      <c r="D27" s="100"/>
      <c r="E27" s="14"/>
      <c r="F27" s="100"/>
      <c r="G27" s="14"/>
      <c r="H27" s="14"/>
      <c r="I27" s="24"/>
      <c r="J27" s="145" t="s">
        <v>178</v>
      </c>
      <c r="K27" s="145"/>
      <c r="L27" s="145"/>
      <c r="M27" s="145"/>
      <c r="N27" s="145"/>
      <c r="O27" s="145"/>
      <c r="P27" s="145"/>
      <c r="Q27" s="145"/>
      <c r="R27" s="145"/>
    </row>
    <row r="28" spans="1:18" ht="12.75">
      <c r="A28" s="6"/>
      <c r="B28" s="83" t="s">
        <v>22</v>
      </c>
      <c r="C28" s="14"/>
      <c r="D28" s="83" t="s">
        <v>23</v>
      </c>
      <c r="E28" s="14"/>
      <c r="F28" s="99" t="s">
        <v>32</v>
      </c>
      <c r="G28" s="14"/>
      <c r="H28" s="14"/>
      <c r="I28" s="67"/>
      <c r="J28" s="145" t="s">
        <v>177</v>
      </c>
      <c r="K28" s="145"/>
      <c r="L28" s="145"/>
      <c r="M28" s="145"/>
      <c r="N28" s="145"/>
      <c r="O28" s="145"/>
      <c r="P28" s="145"/>
      <c r="Q28" s="145"/>
      <c r="R28" s="145"/>
    </row>
    <row r="29" spans="1:18" ht="12.75">
      <c r="A29" s="61" t="s">
        <v>10</v>
      </c>
      <c r="B29" s="115" t="str">
        <f>IF(AND($C$12=0,$C$13=0,$C$14=0),"N.A.",IF($C$14&gt;0,($C$23+$C$25)-($C$7/(3*$C$6)),"N.A."))</f>
        <v>N.A.</v>
      </c>
      <c r="C29" s="126"/>
      <c r="D29" s="115">
        <f>IF(AND($C$12=0,$C$13=0,$C$14=0),"N.A.",IF($C$14&lt;=0,2*$C$16*COS($C$17/3)-($C$7/(3*$C$6)),"N.A."))</f>
        <v>3.9999999999999996</v>
      </c>
      <c r="E29" s="4"/>
      <c r="F29" s="115" t="str">
        <f>IF(AND($C$12=0,$C$13=0,$C$14=0),($C$9/$C$6)^(1/3)*(-1),"N.A.")</f>
        <v>N.A.</v>
      </c>
      <c r="G29" s="97" t="str">
        <f>IF(AND($C$12=0,$C$13=0,$C$14=0),"    = (d/a)^(1/3)*(-1)",IF($C$14&lt;=0,"    = 2*j*COS(k/3)-(b/(3*a))","    = (S+U)-(b/(3*a))"))</f>
        <v>    = 2*j*COS(k/3)-(b/(3*a))</v>
      </c>
      <c r="H29" s="14"/>
      <c r="I29" s="70"/>
      <c r="J29" s="145"/>
      <c r="K29" s="145"/>
      <c r="L29" s="145"/>
      <c r="M29" s="145"/>
      <c r="N29" s="145"/>
      <c r="O29" s="145"/>
      <c r="P29" s="145"/>
      <c r="Q29" s="145"/>
      <c r="R29" s="145"/>
    </row>
    <row r="30" spans="1:18" ht="12.75">
      <c r="A30" s="61" t="s">
        <v>11</v>
      </c>
      <c r="B30" s="118" t="str">
        <f>IF(AND($C$12=0,$C$13=0,$C$14=0),"N.A.",IF($C$14&gt;0,-($C$23+$C$25)/2-($C$7/(3*$C$6)),"N.A."))</f>
        <v>N.A.</v>
      </c>
      <c r="C30" s="127">
        <f>IF(AND($C$12=0,$C$13=0,$C$14=0),"",IF($C$14&gt;0,ROUND(($C$23-$C$25)*SQRT(3)/2,6),""))</f>
      </c>
      <c r="D30" s="116">
        <f>IF(AND($C$12=0,$C$13=0,$C$14=0),"N.A.",IF($C$14&lt;=0,$C$18*($C$19+$C$20)+$C$21,"N.A."))</f>
        <v>-2.999999999999999</v>
      </c>
      <c r="E30" s="57"/>
      <c r="F30" s="116" t="str">
        <f>IF(AND($C$12=0,$C$13=0,$C$14=0),($C$9/$C$6)^(1/3)*(-1),"N.A.")</f>
        <v>N.A.</v>
      </c>
      <c r="G30" s="97" t="str">
        <f>IF(AND($C$12=0,$C$13=0,$C$14=0),"    = (d/a)^(1/3)*(-1)",IF($C$14&lt;=0,"    = L*(M+N)+P","    = Imaginary!"))</f>
        <v>    = L*(M+N)+P</v>
      </c>
      <c r="H30" s="14"/>
      <c r="I30" s="49"/>
      <c r="J30" s="145" t="s">
        <v>179</v>
      </c>
      <c r="K30" s="145"/>
      <c r="L30" s="145"/>
      <c r="M30" s="145"/>
      <c r="N30" s="145"/>
      <c r="O30" s="145"/>
      <c r="P30" s="145"/>
      <c r="Q30" s="145"/>
      <c r="R30" s="145"/>
    </row>
    <row r="31" spans="1:18" ht="12.75">
      <c r="A31" s="61" t="s">
        <v>12</v>
      </c>
      <c r="B31" s="119" t="str">
        <f>IF(AND($C$12=0,$C$13=0,$C$14=0),"N.A.",IF($C$14&gt;0,-($C$23+$C$25)/2-($C$7/(3*$C$6)),"N.A."))</f>
        <v>N.A.</v>
      </c>
      <c r="C31" s="127">
        <f>IF(AND($C$12=0,$C$13=0,$C$14=0),"",IF($C$14&gt;0,ROUND(-($C$23-$C$25)*SQRT(3)/2,6),""))</f>
      </c>
      <c r="D31" s="117">
        <f>IF(AND($C$12=0,$C$13=0,$C$14=0),"N.A.",IF($C$14&lt;=0,$C$18*($C$19-$C$20)+$C$21,"N.A."))</f>
        <v>0.9999999999999996</v>
      </c>
      <c r="E31" s="58"/>
      <c r="F31" s="117" t="str">
        <f>IF(AND($C$12=0,$C$13=0,$C$14=0),($C$9/$C$6)^(1/3)*(-1),"N.A.")</f>
        <v>N.A.</v>
      </c>
      <c r="G31" s="97" t="str">
        <f>IF(AND($C$12=0,$C$13=0,$C$14=0),"    = (d/a)^(1/3)*(-1)",IF($C$14&lt;=0,"    = L*(M-N)+P","    = Imaginary!"))</f>
        <v>    = L*(M-N)+P</v>
      </c>
      <c r="H31" s="14"/>
      <c r="I31" s="49"/>
      <c r="J31" s="145"/>
      <c r="K31" s="145"/>
      <c r="L31" s="145"/>
      <c r="M31" s="145"/>
      <c r="N31" s="145"/>
      <c r="O31" s="145"/>
      <c r="P31" s="145"/>
      <c r="Q31" s="145"/>
      <c r="R31" s="145"/>
    </row>
    <row r="32" spans="1:18" ht="12.75">
      <c r="A32" s="6"/>
      <c r="B32" s="14"/>
      <c r="C32" s="14"/>
      <c r="D32" s="14"/>
      <c r="E32" s="14"/>
      <c r="F32" s="14"/>
      <c r="G32" s="14"/>
      <c r="H32" s="14"/>
      <c r="I32" s="24"/>
      <c r="J32" s="145" t="s">
        <v>180</v>
      </c>
      <c r="K32" s="145"/>
      <c r="L32" s="145"/>
      <c r="M32" s="145"/>
      <c r="N32" s="145"/>
      <c r="O32" s="145"/>
      <c r="P32" s="145"/>
      <c r="Q32" s="145"/>
      <c r="R32" s="145"/>
    </row>
    <row r="33" spans="1:18" ht="12.75">
      <c r="A33" s="74"/>
      <c r="B33" s="75"/>
      <c r="C33" s="4"/>
      <c r="D33" s="54"/>
      <c r="E33" s="4"/>
      <c r="F33" s="54"/>
      <c r="G33" s="4"/>
      <c r="H33" s="54"/>
      <c r="I33" s="76"/>
      <c r="J33" s="145"/>
      <c r="K33" s="145"/>
      <c r="L33" s="145"/>
      <c r="M33" s="145"/>
      <c r="N33" s="145"/>
      <c r="O33" s="145"/>
      <c r="P33" s="145"/>
      <c r="Q33" s="145"/>
      <c r="R33" s="145"/>
    </row>
    <row r="34" spans="1:18" ht="12.75">
      <c r="A34" s="6"/>
      <c r="B34" s="14"/>
      <c r="C34" s="14"/>
      <c r="D34" s="14"/>
      <c r="E34" s="14"/>
      <c r="F34" s="14"/>
      <c r="G34" s="14"/>
      <c r="H34" s="14"/>
      <c r="I34" s="24"/>
      <c r="J34" s="145" t="s">
        <v>326</v>
      </c>
      <c r="K34" s="145"/>
      <c r="L34" s="145"/>
      <c r="M34" s="145"/>
      <c r="N34" s="145"/>
      <c r="O34" s="145"/>
      <c r="P34" s="145"/>
      <c r="Q34" s="145"/>
      <c r="R34" s="145"/>
    </row>
    <row r="35" spans="1:18" ht="12.75">
      <c r="A35" s="74"/>
      <c r="B35" s="75"/>
      <c r="C35" s="4"/>
      <c r="D35" s="54"/>
      <c r="E35" s="4"/>
      <c r="F35" s="54"/>
      <c r="G35" s="4"/>
      <c r="H35" s="54"/>
      <c r="I35" s="76"/>
      <c r="J35" s="145" t="s">
        <v>181</v>
      </c>
      <c r="K35" s="145"/>
      <c r="L35" s="145"/>
      <c r="M35" s="145"/>
      <c r="N35" s="145"/>
      <c r="O35" s="145"/>
      <c r="P35" s="145"/>
      <c r="Q35" s="145"/>
      <c r="R35" s="145"/>
    </row>
    <row r="36" spans="1:18" ht="12.75">
      <c r="A36" s="7"/>
      <c r="B36" s="4"/>
      <c r="C36" s="55"/>
      <c r="D36" s="45"/>
      <c r="E36" s="55"/>
      <c r="F36" s="3"/>
      <c r="G36" s="55"/>
      <c r="H36" s="3"/>
      <c r="I36" s="49"/>
      <c r="J36" s="145"/>
      <c r="K36" s="145"/>
      <c r="L36" s="145"/>
      <c r="M36" s="145"/>
      <c r="N36" s="145"/>
      <c r="O36" s="145"/>
      <c r="P36" s="145"/>
      <c r="Q36" s="145"/>
      <c r="R36" s="145"/>
    </row>
    <row r="37" spans="1:18" ht="14.25">
      <c r="A37" s="8"/>
      <c r="B37" s="77"/>
      <c r="C37" s="78"/>
      <c r="D37" s="75"/>
      <c r="E37" s="78"/>
      <c r="F37" s="75"/>
      <c r="G37" s="78"/>
      <c r="H37" s="75"/>
      <c r="I37" s="49"/>
      <c r="J37" s="145" t="s">
        <v>327</v>
      </c>
      <c r="K37" s="145"/>
      <c r="L37" s="145"/>
      <c r="M37" s="145"/>
      <c r="N37" s="145"/>
      <c r="O37" s="145"/>
      <c r="P37" s="145"/>
      <c r="Q37" s="145"/>
      <c r="R37" s="145"/>
    </row>
    <row r="38" spans="1:18" ht="12.75">
      <c r="A38" s="7"/>
      <c r="B38" s="3"/>
      <c r="C38" s="58"/>
      <c r="D38" s="75"/>
      <c r="E38" s="58"/>
      <c r="F38" s="75"/>
      <c r="G38" s="58"/>
      <c r="H38" s="75"/>
      <c r="I38" s="49"/>
      <c r="J38" s="145" t="s">
        <v>182</v>
      </c>
      <c r="K38" s="145"/>
      <c r="L38" s="145"/>
      <c r="M38" s="145"/>
      <c r="N38" s="145"/>
      <c r="O38" s="145"/>
      <c r="P38" s="145"/>
      <c r="Q38" s="145"/>
      <c r="R38" s="145"/>
    </row>
    <row r="39" spans="1:18" ht="12.75">
      <c r="A39" s="71"/>
      <c r="B39" s="3"/>
      <c r="C39" s="58"/>
      <c r="D39" s="75"/>
      <c r="E39" s="58"/>
      <c r="F39" s="75"/>
      <c r="G39" s="58"/>
      <c r="H39" s="75"/>
      <c r="I39" s="49"/>
      <c r="J39" s="145"/>
      <c r="K39" s="145"/>
      <c r="L39" s="145"/>
      <c r="M39" s="145"/>
      <c r="N39" s="145"/>
      <c r="O39" s="145"/>
      <c r="P39" s="145"/>
      <c r="Q39" s="145"/>
      <c r="R39" s="145"/>
    </row>
    <row r="40" spans="1:18" ht="12.75">
      <c r="A40" s="7"/>
      <c r="B40" s="79"/>
      <c r="C40" s="58"/>
      <c r="D40" s="75"/>
      <c r="E40" s="58"/>
      <c r="F40" s="75"/>
      <c r="G40" s="58"/>
      <c r="H40" s="75"/>
      <c r="I40" s="49"/>
      <c r="J40" s="145" t="s">
        <v>183</v>
      </c>
      <c r="K40" s="145"/>
      <c r="L40" s="145"/>
      <c r="M40" s="145"/>
      <c r="N40" s="145"/>
      <c r="O40" s="145"/>
      <c r="P40" s="145"/>
      <c r="Q40" s="145"/>
      <c r="R40" s="145"/>
    </row>
    <row r="41" spans="1:18" ht="12.75">
      <c r="A41" s="7"/>
      <c r="B41" s="3"/>
      <c r="C41" s="3"/>
      <c r="D41" s="3"/>
      <c r="E41" s="3"/>
      <c r="F41" s="3"/>
      <c r="G41" s="3"/>
      <c r="H41" s="3"/>
      <c r="I41" s="49"/>
      <c r="J41" s="145"/>
      <c r="K41" s="145"/>
      <c r="L41" s="145"/>
      <c r="M41" s="145"/>
      <c r="N41" s="145"/>
      <c r="O41" s="145"/>
      <c r="P41" s="145"/>
      <c r="Q41" s="145"/>
      <c r="R41" s="145"/>
    </row>
    <row r="42" spans="1:18" ht="12.75">
      <c r="A42" s="7"/>
      <c r="B42" s="3"/>
      <c r="C42" s="3"/>
      <c r="D42" s="3"/>
      <c r="E42" s="3"/>
      <c r="F42" s="3"/>
      <c r="G42" s="3"/>
      <c r="H42" s="3"/>
      <c r="I42" s="49"/>
      <c r="J42" s="145" t="s">
        <v>184</v>
      </c>
      <c r="K42" s="145"/>
      <c r="L42" s="145"/>
      <c r="M42" s="145"/>
      <c r="N42" s="145"/>
      <c r="O42" s="145"/>
      <c r="P42" s="145"/>
      <c r="Q42" s="145"/>
      <c r="R42" s="145"/>
    </row>
    <row r="43" spans="1:18" ht="12.75">
      <c r="A43" s="7"/>
      <c r="B43" s="80"/>
      <c r="C43" s="3"/>
      <c r="D43" s="42"/>
      <c r="E43" s="42"/>
      <c r="F43" s="42"/>
      <c r="G43" s="42"/>
      <c r="H43" s="42"/>
      <c r="I43" s="49"/>
      <c r="J43" s="145" t="s">
        <v>185</v>
      </c>
      <c r="K43" s="145"/>
      <c r="L43" s="145"/>
      <c r="M43" s="145"/>
      <c r="N43" s="145"/>
      <c r="O43" s="145"/>
      <c r="P43" s="145"/>
      <c r="Q43" s="145"/>
      <c r="R43" s="145"/>
    </row>
    <row r="44" spans="1:18" ht="12.75">
      <c r="A44" s="81"/>
      <c r="B44" s="52"/>
      <c r="C44" s="3"/>
      <c r="D44" s="3"/>
      <c r="E44" s="3"/>
      <c r="F44" s="3"/>
      <c r="G44" s="3"/>
      <c r="H44" s="3"/>
      <c r="I44" s="49"/>
      <c r="J44" s="145"/>
      <c r="K44" s="145"/>
      <c r="L44" s="145"/>
      <c r="M44" s="145"/>
      <c r="N44" s="145"/>
      <c r="O44" s="145"/>
      <c r="P44" s="145"/>
      <c r="Q44" s="145"/>
      <c r="R44" s="145"/>
    </row>
    <row r="45" spans="1:18" ht="12.75">
      <c r="A45" s="7"/>
      <c r="B45" s="4"/>
      <c r="C45" s="3"/>
      <c r="D45" s="3"/>
      <c r="E45" s="3"/>
      <c r="F45" s="3"/>
      <c r="G45" s="3"/>
      <c r="H45" s="3"/>
      <c r="I45" s="49"/>
      <c r="J45" s="145" t="s">
        <v>186</v>
      </c>
      <c r="K45" s="145"/>
      <c r="L45" s="145"/>
      <c r="M45" s="145"/>
      <c r="N45" s="145"/>
      <c r="O45" s="145"/>
      <c r="P45" s="145"/>
      <c r="Q45" s="145"/>
      <c r="R45" s="145"/>
    </row>
    <row r="46" spans="1:18" ht="12.75">
      <c r="A46" s="7"/>
      <c r="B46" s="3"/>
      <c r="C46" s="3"/>
      <c r="D46" s="3"/>
      <c r="E46" s="3"/>
      <c r="F46" s="3"/>
      <c r="G46" s="3"/>
      <c r="H46" s="3"/>
      <c r="I46" s="49"/>
      <c r="J46" s="145" t="s">
        <v>187</v>
      </c>
      <c r="K46" s="145"/>
      <c r="L46" s="145"/>
      <c r="M46" s="145"/>
      <c r="N46" s="145"/>
      <c r="O46" s="145"/>
      <c r="P46" s="145"/>
      <c r="Q46" s="145"/>
      <c r="R46" s="145"/>
    </row>
    <row r="47" spans="1:18" ht="12.75">
      <c r="A47" s="82"/>
      <c r="B47" s="83"/>
      <c r="C47" s="3"/>
      <c r="D47" s="3"/>
      <c r="E47" s="3"/>
      <c r="F47" s="3"/>
      <c r="G47" s="3"/>
      <c r="H47" s="3"/>
      <c r="I47" s="49"/>
      <c r="J47" s="145"/>
      <c r="K47" s="145"/>
      <c r="L47" s="145"/>
      <c r="M47" s="145"/>
      <c r="N47" s="145"/>
      <c r="O47" s="145"/>
      <c r="P47" s="145"/>
      <c r="Q47" s="145"/>
      <c r="R47" s="145"/>
    </row>
    <row r="48" spans="1:18" ht="12.75">
      <c r="A48" s="82"/>
      <c r="B48" s="3"/>
      <c r="C48" s="3"/>
      <c r="D48" s="3"/>
      <c r="E48" s="3"/>
      <c r="F48" s="3"/>
      <c r="G48" s="3"/>
      <c r="H48" s="3"/>
      <c r="I48" s="49"/>
      <c r="J48" s="145" t="s">
        <v>188</v>
      </c>
      <c r="K48" s="145"/>
      <c r="L48" s="145"/>
      <c r="M48" s="145"/>
      <c r="N48" s="145"/>
      <c r="O48" s="145"/>
      <c r="P48" s="145"/>
      <c r="Q48" s="145"/>
      <c r="R48" s="145"/>
    </row>
    <row r="49" spans="1:18" ht="12.75">
      <c r="A49" s="82"/>
      <c r="B49" s="3"/>
      <c r="C49" s="3"/>
      <c r="D49" s="3"/>
      <c r="E49" s="3"/>
      <c r="F49" s="3"/>
      <c r="G49" s="3"/>
      <c r="H49" s="3"/>
      <c r="I49" s="49"/>
      <c r="J49" s="145" t="s">
        <v>189</v>
      </c>
      <c r="K49" s="145"/>
      <c r="L49" s="145"/>
      <c r="M49" s="145"/>
      <c r="N49" s="145"/>
      <c r="O49" s="145"/>
      <c r="P49" s="145"/>
      <c r="Q49" s="145"/>
      <c r="R49" s="145"/>
    </row>
    <row r="50" spans="1:18" ht="12.75">
      <c r="A50" s="6"/>
      <c r="B50" s="14"/>
      <c r="C50" s="14"/>
      <c r="D50" s="14"/>
      <c r="E50" s="14"/>
      <c r="F50" s="14"/>
      <c r="G50" s="14"/>
      <c r="H50" s="14"/>
      <c r="I50" s="24"/>
      <c r="J50" s="145"/>
      <c r="K50" s="145"/>
      <c r="L50" s="145"/>
      <c r="M50" s="145"/>
      <c r="N50" s="145"/>
      <c r="O50" s="145"/>
      <c r="P50" s="145"/>
      <c r="Q50" s="145"/>
      <c r="R50" s="145"/>
    </row>
    <row r="51" spans="1:18" ht="12.75">
      <c r="A51" s="6"/>
      <c r="B51" s="14"/>
      <c r="C51" s="14"/>
      <c r="D51" s="14"/>
      <c r="E51" s="14"/>
      <c r="F51" s="14"/>
      <c r="G51" s="14"/>
      <c r="H51" s="14"/>
      <c r="I51" s="24"/>
      <c r="J51" s="145" t="s">
        <v>190</v>
      </c>
      <c r="K51" s="145"/>
      <c r="L51" s="145"/>
      <c r="M51" s="145"/>
      <c r="N51" s="145"/>
      <c r="O51" s="145"/>
      <c r="P51" s="145"/>
      <c r="Q51" s="145"/>
      <c r="R51" s="145"/>
    </row>
    <row r="52" spans="1:18" ht="12.75">
      <c r="A52" s="84"/>
      <c r="B52" s="85"/>
      <c r="C52" s="86"/>
      <c r="D52" s="86"/>
      <c r="E52" s="87"/>
      <c r="F52" s="87"/>
      <c r="G52" s="87"/>
      <c r="H52" s="88"/>
      <c r="I52" s="89"/>
      <c r="J52" s="145" t="s">
        <v>191</v>
      </c>
      <c r="K52" s="145"/>
      <c r="L52" s="145"/>
      <c r="M52" s="145"/>
      <c r="N52" s="145"/>
      <c r="O52" s="145"/>
      <c r="P52" s="145"/>
      <c r="Q52" s="145"/>
      <c r="R52" s="145"/>
    </row>
    <row r="53" spans="1:18" ht="12.75">
      <c r="A53" s="90"/>
      <c r="B53" s="14"/>
      <c r="C53" s="14"/>
      <c r="D53" s="14"/>
      <c r="E53" s="14"/>
      <c r="F53" s="14"/>
      <c r="G53" s="14"/>
      <c r="H53" s="14"/>
      <c r="I53" s="14"/>
      <c r="J53" s="145"/>
      <c r="K53" s="145"/>
      <c r="L53" s="145"/>
      <c r="M53" s="145"/>
      <c r="N53" s="145"/>
      <c r="O53" s="145"/>
      <c r="P53" s="145"/>
      <c r="Q53" s="145"/>
      <c r="R53" s="145"/>
    </row>
    <row r="54" spans="1:18" ht="12.75">
      <c r="A54" s="30"/>
      <c r="B54" s="27"/>
      <c r="C54" s="14"/>
      <c r="D54" s="14"/>
      <c r="E54" s="14"/>
      <c r="F54" s="14"/>
      <c r="G54" s="14"/>
      <c r="H54" s="1"/>
      <c r="I54" s="14"/>
      <c r="J54" s="145" t="s">
        <v>192</v>
      </c>
      <c r="K54" s="145"/>
      <c r="L54" s="145"/>
      <c r="M54" s="145"/>
      <c r="N54" s="145"/>
      <c r="O54" s="145"/>
      <c r="P54" s="145"/>
      <c r="Q54" s="145"/>
      <c r="R54" s="145"/>
    </row>
    <row r="55" spans="1:18" ht="12.75">
      <c r="A55" s="30"/>
      <c r="B55" s="27"/>
      <c r="C55" s="14"/>
      <c r="D55" s="14"/>
      <c r="E55" s="14"/>
      <c r="F55" s="14"/>
      <c r="G55" s="14"/>
      <c r="H55" s="14"/>
      <c r="I55" s="30"/>
      <c r="J55" s="145" t="s">
        <v>193</v>
      </c>
      <c r="K55" s="145"/>
      <c r="L55" s="145"/>
      <c r="M55" s="145"/>
      <c r="N55" s="145"/>
      <c r="O55" s="145"/>
      <c r="P55" s="145"/>
      <c r="Q55" s="145"/>
      <c r="R55" s="145"/>
    </row>
    <row r="56" spans="1:18" ht="12.75">
      <c r="A56" s="30"/>
      <c r="B56" s="30"/>
      <c r="C56" s="30"/>
      <c r="D56" s="30"/>
      <c r="E56" s="30"/>
      <c r="F56" s="30"/>
      <c r="G56" s="30"/>
      <c r="H56" s="30"/>
      <c r="I56" s="30"/>
      <c r="J56" s="145"/>
      <c r="K56" s="145"/>
      <c r="L56" s="145"/>
      <c r="M56" s="145"/>
      <c r="N56" s="145"/>
      <c r="O56" s="145"/>
      <c r="P56" s="145"/>
      <c r="Q56" s="145"/>
      <c r="R56" s="145"/>
    </row>
    <row r="57" spans="1:18" ht="12.75">
      <c r="A57" s="30"/>
      <c r="B57" s="30"/>
      <c r="C57" s="30"/>
      <c r="D57" s="30"/>
      <c r="E57" s="30"/>
      <c r="F57" s="30"/>
      <c r="G57" s="30"/>
      <c r="H57" s="30"/>
      <c r="I57" s="14"/>
      <c r="J57" s="145" t="s">
        <v>194</v>
      </c>
      <c r="K57" s="145"/>
      <c r="L57" s="145"/>
      <c r="M57" s="145"/>
      <c r="N57" s="145"/>
      <c r="O57" s="145"/>
      <c r="P57" s="145"/>
      <c r="Q57" s="145"/>
      <c r="R57" s="145"/>
    </row>
    <row r="58" spans="1:18" ht="12.75">
      <c r="A58" s="30"/>
      <c r="B58" s="30"/>
      <c r="C58" s="30"/>
      <c r="D58" s="30"/>
      <c r="E58" s="30"/>
      <c r="F58" s="30"/>
      <c r="G58" s="30"/>
      <c r="H58" s="14"/>
      <c r="I58" s="14"/>
      <c r="J58" s="145" t="s">
        <v>195</v>
      </c>
      <c r="K58" s="145"/>
      <c r="L58" s="145"/>
      <c r="M58" s="145"/>
      <c r="N58" s="145"/>
      <c r="O58" s="145"/>
      <c r="P58" s="145"/>
      <c r="Q58" s="145"/>
      <c r="R58" s="145"/>
    </row>
    <row r="59" spans="1:18" ht="12.75">
      <c r="A59" s="14"/>
      <c r="B59" s="14"/>
      <c r="C59" s="14"/>
      <c r="D59" s="14"/>
      <c r="E59" s="14"/>
      <c r="F59" s="14"/>
      <c r="G59" s="14"/>
      <c r="H59" s="14"/>
      <c r="I59" s="14"/>
      <c r="J59" s="145"/>
      <c r="K59" s="145"/>
      <c r="L59" s="145"/>
      <c r="M59" s="145"/>
      <c r="N59" s="145"/>
      <c r="O59" s="145"/>
      <c r="P59" s="145"/>
      <c r="Q59" s="145"/>
      <c r="R59" s="145"/>
    </row>
    <row r="60" spans="1:18" ht="12.75">
      <c r="A60" s="18"/>
      <c r="B60" s="14"/>
      <c r="C60" s="14"/>
      <c r="D60" s="14"/>
      <c r="E60" s="14"/>
      <c r="F60" s="14"/>
      <c r="G60" s="14"/>
      <c r="H60" s="14"/>
      <c r="I60" s="14"/>
      <c r="J60" s="145" t="s">
        <v>196</v>
      </c>
      <c r="K60" s="145"/>
      <c r="L60" s="145"/>
      <c r="M60" s="145"/>
      <c r="N60" s="145"/>
      <c r="O60" s="145"/>
      <c r="P60" s="145"/>
      <c r="Q60" s="145"/>
      <c r="R60" s="145"/>
    </row>
    <row r="61" spans="1:18" ht="12.75">
      <c r="A61" s="14"/>
      <c r="B61" s="14"/>
      <c r="C61" s="14"/>
      <c r="D61" s="14"/>
      <c r="E61" s="14"/>
      <c r="F61" s="14"/>
      <c r="G61" s="14"/>
      <c r="H61" s="14"/>
      <c r="I61" s="14"/>
      <c r="J61" s="145" t="s">
        <v>197</v>
      </c>
      <c r="K61" s="145"/>
      <c r="L61" s="145"/>
      <c r="M61" s="145"/>
      <c r="N61" s="145"/>
      <c r="O61" s="145"/>
      <c r="P61" s="145"/>
      <c r="Q61" s="145"/>
      <c r="R61" s="145"/>
    </row>
    <row r="62" spans="1:18" ht="12.75">
      <c r="A62" s="91"/>
      <c r="B62" s="20"/>
      <c r="C62" s="20"/>
      <c r="D62" s="20"/>
      <c r="E62" s="56"/>
      <c r="F62" s="14"/>
      <c r="G62" s="14"/>
      <c r="H62" s="14"/>
      <c r="I62" s="14"/>
      <c r="J62" s="145"/>
      <c r="K62" s="145"/>
      <c r="L62" s="145"/>
      <c r="M62" s="145"/>
      <c r="N62" s="145"/>
      <c r="O62" s="145"/>
      <c r="P62" s="145"/>
      <c r="Q62" s="145"/>
      <c r="R62" s="145"/>
    </row>
    <row r="63" spans="1:18" ht="12.75">
      <c r="A63" s="14"/>
      <c r="B63" s="14"/>
      <c r="C63" s="14"/>
      <c r="D63" s="14"/>
      <c r="E63" s="14"/>
      <c r="F63" s="14"/>
      <c r="G63" s="14"/>
      <c r="H63" s="14"/>
      <c r="I63" s="14"/>
      <c r="J63" s="145" t="s">
        <v>198</v>
      </c>
      <c r="K63" s="145"/>
      <c r="L63" s="145"/>
      <c r="M63" s="145"/>
      <c r="N63" s="145"/>
      <c r="O63" s="145"/>
      <c r="P63" s="145"/>
      <c r="Q63" s="145"/>
      <c r="R63" s="145"/>
    </row>
    <row r="64" spans="1:18" ht="12.75">
      <c r="A64" s="14"/>
      <c r="B64" s="14"/>
      <c r="C64" s="14"/>
      <c r="D64" s="14"/>
      <c r="E64" s="14"/>
      <c r="F64" s="14"/>
      <c r="G64" s="14"/>
      <c r="H64" s="14"/>
      <c r="I64" s="14"/>
      <c r="J64" s="145" t="s">
        <v>199</v>
      </c>
      <c r="K64" s="145"/>
      <c r="L64" s="145"/>
      <c r="M64" s="145"/>
      <c r="N64" s="145"/>
      <c r="O64" s="145"/>
      <c r="P64" s="145"/>
      <c r="Q64" s="145"/>
      <c r="R64" s="145"/>
    </row>
    <row r="65" spans="1:18" ht="12.75">
      <c r="A65" s="14"/>
      <c r="B65" s="14"/>
      <c r="C65" s="14"/>
      <c r="D65" s="14"/>
      <c r="E65" s="14"/>
      <c r="F65" s="14"/>
      <c r="G65" s="14"/>
      <c r="H65" s="14"/>
      <c r="I65" s="14"/>
      <c r="J65" s="145"/>
      <c r="K65" s="145"/>
      <c r="L65" s="145"/>
      <c r="M65" s="145"/>
      <c r="N65" s="145"/>
      <c r="O65" s="145"/>
      <c r="P65" s="145"/>
      <c r="Q65" s="145"/>
      <c r="R65" s="145"/>
    </row>
    <row r="66" spans="1:18" ht="12.75">
      <c r="A66" s="1"/>
      <c r="B66" s="68"/>
      <c r="C66" s="14"/>
      <c r="D66" s="92"/>
      <c r="E66" s="68"/>
      <c r="F66" s="14"/>
      <c r="G66" s="93"/>
      <c r="H66" s="14"/>
      <c r="I66" s="14"/>
      <c r="J66" s="145" t="s">
        <v>200</v>
      </c>
      <c r="K66" s="145"/>
      <c r="L66" s="145"/>
      <c r="M66" s="145"/>
      <c r="N66" s="145"/>
      <c r="O66" s="145"/>
      <c r="P66" s="145"/>
      <c r="Q66" s="145"/>
      <c r="R66" s="145"/>
    </row>
    <row r="67" spans="1:18" ht="14.25">
      <c r="A67" s="14"/>
      <c r="B67" s="14"/>
      <c r="C67" s="14"/>
      <c r="D67" s="14"/>
      <c r="E67" s="14"/>
      <c r="F67" s="14"/>
      <c r="G67" s="14"/>
      <c r="H67" s="14"/>
      <c r="I67" s="14"/>
      <c r="J67" s="145" t="s">
        <v>285</v>
      </c>
      <c r="K67" s="145"/>
      <c r="L67" s="145"/>
      <c r="M67" s="145"/>
      <c r="N67" s="145"/>
      <c r="O67" s="145"/>
      <c r="P67" s="145"/>
      <c r="Q67" s="145"/>
      <c r="R67" s="145"/>
    </row>
    <row r="68" spans="1:18" ht="12.75">
      <c r="A68" s="18"/>
      <c r="B68" s="14"/>
      <c r="C68" s="14"/>
      <c r="D68" s="14"/>
      <c r="E68" s="14"/>
      <c r="F68" s="14"/>
      <c r="G68" s="14"/>
      <c r="H68" s="14"/>
      <c r="I68" s="14"/>
      <c r="J68" s="145"/>
      <c r="K68" s="145"/>
      <c r="L68" s="145"/>
      <c r="M68" s="145"/>
      <c r="N68" s="145"/>
      <c r="O68" s="145"/>
      <c r="P68" s="145"/>
      <c r="Q68" s="145"/>
      <c r="R68" s="145"/>
    </row>
    <row r="69" spans="1:18" ht="12.75">
      <c r="A69" s="94"/>
      <c r="B69" s="14"/>
      <c r="C69" s="14"/>
      <c r="D69" s="14"/>
      <c r="E69" s="14"/>
      <c r="F69" s="14"/>
      <c r="G69" s="14"/>
      <c r="H69" s="14"/>
      <c r="I69" s="14"/>
      <c r="J69" s="145" t="s">
        <v>280</v>
      </c>
      <c r="K69" s="145"/>
      <c r="L69" s="145"/>
      <c r="M69" s="145"/>
      <c r="N69" s="145"/>
      <c r="O69" s="145"/>
      <c r="P69" s="145"/>
      <c r="Q69" s="145"/>
      <c r="R69" s="145"/>
    </row>
    <row r="70" spans="1:18" ht="12.75">
      <c r="A70" s="1"/>
      <c r="B70" s="14"/>
      <c r="C70" s="14"/>
      <c r="D70" s="56"/>
      <c r="E70" s="14"/>
      <c r="F70" s="14"/>
      <c r="G70" s="14"/>
      <c r="H70" s="14"/>
      <c r="I70" s="14"/>
      <c r="J70" s="145" t="s">
        <v>201</v>
      </c>
      <c r="K70" s="145"/>
      <c r="L70" s="145"/>
      <c r="M70" s="145"/>
      <c r="N70" s="145"/>
      <c r="O70" s="145"/>
      <c r="P70" s="145"/>
      <c r="Q70" s="145"/>
      <c r="R70" s="145"/>
    </row>
    <row r="71" spans="1:18" ht="12.75">
      <c r="A71" s="14"/>
      <c r="B71" s="14"/>
      <c r="C71" s="14"/>
      <c r="D71" s="14"/>
      <c r="E71" s="14"/>
      <c r="F71" s="14"/>
      <c r="G71" s="14"/>
      <c r="H71" s="14"/>
      <c r="I71" s="14"/>
      <c r="J71" s="145"/>
      <c r="K71" s="145"/>
      <c r="L71" s="145"/>
      <c r="M71" s="145"/>
      <c r="N71" s="145"/>
      <c r="O71" s="145"/>
      <c r="P71" s="145"/>
      <c r="Q71" s="145"/>
      <c r="R71" s="145"/>
    </row>
    <row r="72" spans="1:18" ht="12.75">
      <c r="A72" s="14"/>
      <c r="B72" s="14"/>
      <c r="C72" s="14"/>
      <c r="D72" s="14"/>
      <c r="E72" s="14"/>
      <c r="F72" s="14"/>
      <c r="G72" s="14"/>
      <c r="H72" s="14"/>
      <c r="I72" s="14"/>
      <c r="J72" s="145" t="s">
        <v>281</v>
      </c>
      <c r="K72" s="145"/>
      <c r="L72" s="145"/>
      <c r="M72" s="145"/>
      <c r="N72" s="145"/>
      <c r="O72" s="145"/>
      <c r="P72" s="145"/>
      <c r="Q72" s="145"/>
      <c r="R72" s="145"/>
    </row>
    <row r="73" spans="1:18" ht="12.75">
      <c r="A73" s="14"/>
      <c r="B73" s="14"/>
      <c r="C73" s="14"/>
      <c r="D73" s="14"/>
      <c r="E73" s="14"/>
      <c r="F73" s="14"/>
      <c r="G73" s="14"/>
      <c r="H73" s="14"/>
      <c r="I73" s="14"/>
      <c r="J73" s="145" t="s">
        <v>202</v>
      </c>
      <c r="K73" s="145"/>
      <c r="L73" s="145"/>
      <c r="M73" s="145"/>
      <c r="N73" s="145"/>
      <c r="O73" s="145"/>
      <c r="P73" s="145"/>
      <c r="Q73" s="145"/>
      <c r="R73" s="145"/>
    </row>
    <row r="74" spans="1:18" ht="12.75">
      <c r="A74" s="14"/>
      <c r="B74" s="14"/>
      <c r="C74" s="14"/>
      <c r="D74" s="14"/>
      <c r="E74" s="14"/>
      <c r="F74" s="14"/>
      <c r="G74" s="14"/>
      <c r="H74" s="14"/>
      <c r="I74" s="14"/>
      <c r="J74" s="145"/>
      <c r="K74" s="145"/>
      <c r="L74" s="145"/>
      <c r="M74" s="145"/>
      <c r="N74" s="145"/>
      <c r="O74" s="145"/>
      <c r="P74" s="145"/>
      <c r="Q74" s="145"/>
      <c r="R74" s="145"/>
    </row>
    <row r="75" spans="1:18" ht="12.75">
      <c r="A75" s="14"/>
      <c r="B75" s="14"/>
      <c r="C75" s="14"/>
      <c r="D75" s="14"/>
      <c r="E75" s="14"/>
      <c r="F75" s="14"/>
      <c r="G75" s="14"/>
      <c r="H75" s="14"/>
      <c r="I75" s="14"/>
      <c r="J75" s="145" t="s">
        <v>203</v>
      </c>
      <c r="K75" s="145"/>
      <c r="L75" s="145"/>
      <c r="M75" s="145"/>
      <c r="N75" s="145"/>
      <c r="O75" s="145"/>
      <c r="P75" s="145"/>
      <c r="Q75" s="145"/>
      <c r="R75" s="145"/>
    </row>
    <row r="76" spans="1:18" ht="12.75">
      <c r="A76" s="14"/>
      <c r="B76" s="14"/>
      <c r="C76" s="14"/>
      <c r="D76" s="14"/>
      <c r="E76" s="14"/>
      <c r="F76" s="14"/>
      <c r="G76" s="14"/>
      <c r="H76" s="14"/>
      <c r="I76" s="14"/>
      <c r="J76" s="145" t="s">
        <v>204</v>
      </c>
      <c r="K76" s="145"/>
      <c r="L76" s="145"/>
      <c r="M76" s="145"/>
      <c r="N76" s="145"/>
      <c r="O76" s="145"/>
      <c r="P76" s="145"/>
      <c r="Q76" s="145"/>
      <c r="R76" s="145"/>
    </row>
    <row r="77" spans="1:18" ht="12.75">
      <c r="A77" s="14"/>
      <c r="B77" s="14"/>
      <c r="C77" s="14"/>
      <c r="D77" s="14"/>
      <c r="E77" s="14"/>
      <c r="F77" s="14"/>
      <c r="G77" s="14"/>
      <c r="H77" s="14"/>
      <c r="I77" s="14"/>
      <c r="J77" s="145"/>
      <c r="K77" s="145"/>
      <c r="L77" s="145"/>
      <c r="M77" s="145"/>
      <c r="N77" s="145"/>
      <c r="O77" s="145"/>
      <c r="P77" s="145"/>
      <c r="Q77" s="145"/>
      <c r="R77" s="145"/>
    </row>
    <row r="78" spans="1:18" ht="12.75">
      <c r="A78" s="14"/>
      <c r="B78" s="14"/>
      <c r="C78" s="14"/>
      <c r="D78" s="14"/>
      <c r="E78" s="14"/>
      <c r="F78" s="14"/>
      <c r="G78" s="14"/>
      <c r="H78" s="14"/>
      <c r="I78" s="14"/>
      <c r="J78" s="145" t="s">
        <v>205</v>
      </c>
      <c r="K78" s="145"/>
      <c r="L78" s="145"/>
      <c r="M78" s="145"/>
      <c r="N78" s="145"/>
      <c r="O78" s="145"/>
      <c r="P78" s="145"/>
      <c r="Q78" s="145"/>
      <c r="R78" s="145"/>
    </row>
    <row r="79" spans="1:18" ht="12.75">
      <c r="A79" s="14"/>
      <c r="B79" s="14"/>
      <c r="C79" s="14"/>
      <c r="D79" s="14"/>
      <c r="E79" s="14"/>
      <c r="F79" s="14"/>
      <c r="G79" s="14"/>
      <c r="H79" s="14"/>
      <c r="I79" s="14"/>
      <c r="J79" s="145" t="s">
        <v>206</v>
      </c>
      <c r="K79" s="145"/>
      <c r="L79" s="145"/>
      <c r="M79" s="145"/>
      <c r="N79" s="145"/>
      <c r="O79" s="145"/>
      <c r="P79" s="145"/>
      <c r="Q79" s="145"/>
      <c r="R79" s="145"/>
    </row>
    <row r="80" spans="1:18" ht="12.75">
      <c r="A80" s="14"/>
      <c r="B80" s="14"/>
      <c r="C80" s="14"/>
      <c r="D80" s="14"/>
      <c r="E80" s="14"/>
      <c r="F80" s="14"/>
      <c r="G80" s="14"/>
      <c r="H80" s="14"/>
      <c r="I80" s="14"/>
      <c r="J80" s="145"/>
      <c r="K80" s="145"/>
      <c r="L80" s="145"/>
      <c r="M80" s="145"/>
      <c r="N80" s="145"/>
      <c r="O80" s="145"/>
      <c r="P80" s="145"/>
      <c r="Q80" s="145"/>
      <c r="R80" s="145"/>
    </row>
    <row r="81" spans="1:18" ht="14.25">
      <c r="A81" s="14"/>
      <c r="B81" s="14"/>
      <c r="C81" s="14"/>
      <c r="D81" s="14"/>
      <c r="E81" s="14"/>
      <c r="F81" s="14"/>
      <c r="G81" s="14"/>
      <c r="H81" s="14"/>
      <c r="I81" s="14"/>
      <c r="J81" s="145" t="s">
        <v>286</v>
      </c>
      <c r="K81" s="145"/>
      <c r="L81" s="145"/>
      <c r="M81" s="145"/>
      <c r="N81" s="145"/>
      <c r="O81" s="145"/>
      <c r="P81" s="145"/>
      <c r="Q81" s="145"/>
      <c r="R81" s="145"/>
    </row>
    <row r="82" spans="1:18" ht="12.75">
      <c r="A82" s="14"/>
      <c r="B82" s="14"/>
      <c r="C82" s="14"/>
      <c r="D82" s="14"/>
      <c r="E82" s="14"/>
      <c r="F82" s="14"/>
      <c r="G82" s="14"/>
      <c r="H82" s="14"/>
      <c r="I82" s="14"/>
      <c r="J82" s="145" t="s">
        <v>207</v>
      </c>
      <c r="K82" s="145"/>
      <c r="L82" s="145"/>
      <c r="M82" s="145"/>
      <c r="N82" s="145"/>
      <c r="O82" s="145"/>
      <c r="P82" s="145"/>
      <c r="Q82" s="145"/>
      <c r="R82" s="145"/>
    </row>
    <row r="83" spans="1:18" ht="12.75">
      <c r="A83" s="14"/>
      <c r="B83" s="14"/>
      <c r="C83" s="14"/>
      <c r="D83" s="14"/>
      <c r="E83" s="14"/>
      <c r="F83" s="14"/>
      <c r="G83" s="14"/>
      <c r="H83" s="14"/>
      <c r="I83" s="14"/>
      <c r="J83" s="145"/>
      <c r="K83" s="145"/>
      <c r="L83" s="145"/>
      <c r="M83" s="145"/>
      <c r="N83" s="145"/>
      <c r="O83" s="145"/>
      <c r="P83" s="145"/>
      <c r="Q83" s="145"/>
      <c r="R83" s="145"/>
    </row>
    <row r="84" spans="1:18" ht="12.75">
      <c r="A84" s="14"/>
      <c r="B84" s="14"/>
      <c r="C84" s="14"/>
      <c r="D84" s="14"/>
      <c r="E84" s="14"/>
      <c r="F84" s="14"/>
      <c r="G84" s="14"/>
      <c r="H84" s="14"/>
      <c r="I84" s="14"/>
      <c r="J84" s="145" t="s">
        <v>208</v>
      </c>
      <c r="K84" s="145"/>
      <c r="L84" s="145"/>
      <c r="M84" s="145"/>
      <c r="N84" s="145"/>
      <c r="O84" s="145"/>
      <c r="P84" s="145"/>
      <c r="Q84" s="145"/>
      <c r="R84" s="145"/>
    </row>
    <row r="85" spans="1:18" ht="12.75">
      <c r="A85" s="14"/>
      <c r="B85" s="14"/>
      <c r="C85" s="14"/>
      <c r="D85" s="14"/>
      <c r="E85" s="14"/>
      <c r="F85" s="14"/>
      <c r="G85" s="14"/>
      <c r="H85" s="14"/>
      <c r="I85" s="14"/>
      <c r="J85" s="145" t="s">
        <v>209</v>
      </c>
      <c r="K85" s="145"/>
      <c r="L85" s="145"/>
      <c r="M85" s="145"/>
      <c r="N85" s="145"/>
      <c r="O85" s="145"/>
      <c r="P85" s="145"/>
      <c r="Q85" s="145"/>
      <c r="R85" s="145"/>
    </row>
    <row r="86" spans="1:18" ht="12.75">
      <c r="A86" s="14"/>
      <c r="B86" s="14"/>
      <c r="C86" s="14"/>
      <c r="D86" s="14"/>
      <c r="E86" s="14"/>
      <c r="F86" s="14"/>
      <c r="G86" s="14"/>
      <c r="H86" s="14"/>
      <c r="I86" s="14"/>
      <c r="J86" s="145"/>
      <c r="K86" s="145"/>
      <c r="L86" s="145"/>
      <c r="M86" s="145"/>
      <c r="N86" s="145"/>
      <c r="O86" s="145"/>
      <c r="P86" s="145"/>
      <c r="Q86" s="145"/>
      <c r="R86" s="145"/>
    </row>
    <row r="87" spans="1:18" ht="14.25">
      <c r="A87" s="14"/>
      <c r="B87" s="14"/>
      <c r="C87" s="14"/>
      <c r="D87" s="14"/>
      <c r="E87" s="14"/>
      <c r="F87" s="14"/>
      <c r="G87" s="14"/>
      <c r="H87" s="14"/>
      <c r="I87" s="14"/>
      <c r="J87" s="145" t="s">
        <v>287</v>
      </c>
      <c r="K87" s="145"/>
      <c r="L87" s="145"/>
      <c r="M87" s="145"/>
      <c r="N87" s="145"/>
      <c r="O87" s="145"/>
      <c r="P87" s="145"/>
      <c r="Q87" s="145"/>
      <c r="R87" s="145"/>
    </row>
    <row r="88" spans="1:18" ht="12.75">
      <c r="A88" s="14"/>
      <c r="B88" s="14"/>
      <c r="C88" s="14"/>
      <c r="D88" s="14"/>
      <c r="E88" s="14"/>
      <c r="F88" s="14"/>
      <c r="G88" s="14"/>
      <c r="H88" s="14"/>
      <c r="I88" s="14"/>
      <c r="J88" s="145" t="s">
        <v>210</v>
      </c>
      <c r="K88" s="145"/>
      <c r="L88" s="145"/>
      <c r="M88" s="145"/>
      <c r="N88" s="145"/>
      <c r="O88" s="145"/>
      <c r="P88" s="145"/>
      <c r="Q88" s="145"/>
      <c r="R88" s="145"/>
    </row>
    <row r="89" spans="1:18" ht="12.75">
      <c r="A89" s="14"/>
      <c r="B89" s="14"/>
      <c r="C89" s="14"/>
      <c r="D89" s="14"/>
      <c r="E89" s="14"/>
      <c r="F89" s="14"/>
      <c r="G89" s="14"/>
      <c r="H89" s="14"/>
      <c r="I89" s="14"/>
      <c r="J89" s="145"/>
      <c r="K89" s="145"/>
      <c r="L89" s="145"/>
      <c r="M89" s="145"/>
      <c r="N89" s="145"/>
      <c r="O89" s="145"/>
      <c r="P89" s="145"/>
      <c r="Q89" s="145"/>
      <c r="R89" s="145"/>
    </row>
    <row r="90" spans="1:18" ht="12.75">
      <c r="A90" s="14"/>
      <c r="B90" s="14"/>
      <c r="C90" s="14"/>
      <c r="D90" s="14"/>
      <c r="E90" s="14"/>
      <c r="F90" s="14"/>
      <c r="G90" s="14"/>
      <c r="H90" s="14"/>
      <c r="I90" s="14"/>
      <c r="J90" s="145" t="s">
        <v>211</v>
      </c>
      <c r="K90" s="145"/>
      <c r="L90" s="145"/>
      <c r="M90" s="145"/>
      <c r="N90" s="145"/>
      <c r="O90" s="145"/>
      <c r="P90" s="145"/>
      <c r="Q90" s="145"/>
      <c r="R90" s="145"/>
    </row>
    <row r="91" spans="1:18" ht="12.75">
      <c r="A91" s="14"/>
      <c r="B91" s="14"/>
      <c r="C91" s="14"/>
      <c r="D91" s="14"/>
      <c r="E91" s="14"/>
      <c r="F91" s="14"/>
      <c r="G91" s="14"/>
      <c r="H91" s="14"/>
      <c r="I91" s="14"/>
      <c r="J91" s="145" t="s">
        <v>212</v>
      </c>
      <c r="K91" s="145"/>
      <c r="L91" s="145"/>
      <c r="M91" s="145"/>
      <c r="N91" s="145"/>
      <c r="O91" s="145"/>
      <c r="P91" s="145"/>
      <c r="Q91" s="145"/>
      <c r="R91" s="145"/>
    </row>
    <row r="92" spans="1:18" ht="12.75">
      <c r="A92" s="14"/>
      <c r="B92" s="14"/>
      <c r="C92" s="14"/>
      <c r="D92" s="14"/>
      <c r="E92" s="14"/>
      <c r="F92" s="14"/>
      <c r="G92" s="14"/>
      <c r="H92" s="14"/>
      <c r="I92" s="14"/>
      <c r="J92" s="145"/>
      <c r="K92" s="145"/>
      <c r="L92" s="145"/>
      <c r="M92" s="145"/>
      <c r="N92" s="145"/>
      <c r="O92" s="145"/>
      <c r="P92" s="145"/>
      <c r="Q92" s="145"/>
      <c r="R92" s="145"/>
    </row>
    <row r="93" spans="1:18" ht="12.75">
      <c r="A93" s="14"/>
      <c r="B93" s="14"/>
      <c r="C93" s="14"/>
      <c r="D93" s="14"/>
      <c r="E93" s="14"/>
      <c r="F93" s="14"/>
      <c r="G93" s="14"/>
      <c r="H93" s="14"/>
      <c r="I93" s="14"/>
      <c r="J93" s="145" t="s">
        <v>213</v>
      </c>
      <c r="K93" s="145"/>
      <c r="L93" s="145"/>
      <c r="M93" s="145"/>
      <c r="N93" s="145"/>
      <c r="O93" s="145"/>
      <c r="P93" s="145"/>
      <c r="Q93" s="145"/>
      <c r="R93" s="145"/>
    </row>
    <row r="94" spans="1:18" ht="12.75">
      <c r="A94" s="14"/>
      <c r="B94" s="14"/>
      <c r="C94" s="14"/>
      <c r="D94" s="14"/>
      <c r="E94" s="14"/>
      <c r="F94" s="14"/>
      <c r="G94" s="14"/>
      <c r="H94" s="14"/>
      <c r="I94" s="14"/>
      <c r="J94" s="145" t="s">
        <v>214</v>
      </c>
      <c r="K94" s="145"/>
      <c r="L94" s="145"/>
      <c r="M94" s="145"/>
      <c r="N94" s="145"/>
      <c r="O94" s="145"/>
      <c r="P94" s="145"/>
      <c r="Q94" s="145"/>
      <c r="R94" s="145"/>
    </row>
    <row r="95" spans="1:18" ht="12.75">
      <c r="A95" s="14"/>
      <c r="B95" s="14"/>
      <c r="C95" s="14"/>
      <c r="D95" s="14"/>
      <c r="E95" s="14"/>
      <c r="F95" s="14"/>
      <c r="G95" s="14"/>
      <c r="H95" s="14"/>
      <c r="I95" s="14"/>
      <c r="J95" s="145"/>
      <c r="K95" s="145"/>
      <c r="L95" s="145"/>
      <c r="M95" s="145"/>
      <c r="N95" s="145"/>
      <c r="O95" s="145"/>
      <c r="P95" s="145"/>
      <c r="Q95" s="145"/>
      <c r="R95" s="145"/>
    </row>
    <row r="96" spans="1:18" ht="12.75">
      <c r="A96" s="14"/>
      <c r="B96" s="14"/>
      <c r="C96" s="14"/>
      <c r="D96" s="14"/>
      <c r="E96" s="14"/>
      <c r="F96" s="14"/>
      <c r="G96" s="14"/>
      <c r="H96" s="14"/>
      <c r="I96" s="40"/>
      <c r="J96" s="145" t="s">
        <v>215</v>
      </c>
      <c r="K96" s="145"/>
      <c r="L96" s="145"/>
      <c r="M96" s="145"/>
      <c r="N96" s="145"/>
      <c r="O96" s="145"/>
      <c r="P96" s="145"/>
      <c r="Q96" s="145"/>
      <c r="R96" s="145"/>
    </row>
    <row r="97" spans="1:18" ht="12.75">
      <c r="A97" s="14"/>
      <c r="B97" s="14"/>
      <c r="C97" s="14"/>
      <c r="D97" s="14"/>
      <c r="E97" s="14"/>
      <c r="F97" s="14"/>
      <c r="G97" s="14"/>
      <c r="H97" s="40"/>
      <c r="I97" s="95"/>
      <c r="J97" s="145" t="s">
        <v>216</v>
      </c>
      <c r="K97" s="145"/>
      <c r="L97" s="145"/>
      <c r="M97" s="145"/>
      <c r="N97" s="145"/>
      <c r="O97" s="145"/>
      <c r="P97" s="145"/>
      <c r="Q97" s="145"/>
      <c r="R97" s="145"/>
    </row>
    <row r="98" spans="1:18" ht="12.75">
      <c r="A98" s="14"/>
      <c r="B98" s="14"/>
      <c r="C98" s="14"/>
      <c r="D98" s="14"/>
      <c r="E98" s="14"/>
      <c r="F98" s="14"/>
      <c r="G98" s="14"/>
      <c r="H98" s="40"/>
      <c r="I98" s="96"/>
      <c r="J98" s="145"/>
      <c r="K98" s="145"/>
      <c r="L98" s="145"/>
      <c r="M98" s="145"/>
      <c r="N98" s="145"/>
      <c r="O98" s="145"/>
      <c r="P98" s="145"/>
      <c r="Q98" s="145"/>
      <c r="R98" s="145"/>
    </row>
    <row r="99" spans="10:18" ht="12.75">
      <c r="J99" s="145" t="s">
        <v>217</v>
      </c>
      <c r="K99" s="145"/>
      <c r="L99" s="145"/>
      <c r="M99" s="145"/>
      <c r="N99" s="145"/>
      <c r="O99" s="145"/>
      <c r="P99" s="145"/>
      <c r="Q99" s="145"/>
      <c r="R99" s="145"/>
    </row>
    <row r="100" spans="10:18" ht="14.25">
      <c r="J100" s="145" t="s">
        <v>288</v>
      </c>
      <c r="K100" s="145"/>
      <c r="L100" s="145"/>
      <c r="M100" s="145"/>
      <c r="N100" s="145"/>
      <c r="O100" s="145"/>
      <c r="P100" s="145"/>
      <c r="Q100" s="145"/>
      <c r="R100" s="145"/>
    </row>
    <row r="101" spans="10:18" ht="12.75">
      <c r="J101" s="145"/>
      <c r="K101" s="145"/>
      <c r="L101" s="145"/>
      <c r="M101" s="145"/>
      <c r="N101" s="145"/>
      <c r="O101" s="145"/>
      <c r="P101" s="145"/>
      <c r="Q101" s="145"/>
      <c r="R101" s="145"/>
    </row>
    <row r="102" spans="10:18" ht="12.75">
      <c r="J102" s="145" t="s">
        <v>280</v>
      </c>
      <c r="K102" s="145"/>
      <c r="L102" s="145"/>
      <c r="M102" s="145"/>
      <c r="N102" s="145"/>
      <c r="O102" s="145"/>
      <c r="P102" s="145"/>
      <c r="Q102" s="145"/>
      <c r="R102" s="145"/>
    </row>
    <row r="103" spans="10:18" ht="12.75">
      <c r="J103" s="145" t="s">
        <v>218</v>
      </c>
      <c r="K103" s="145"/>
      <c r="L103" s="145"/>
      <c r="M103" s="145"/>
      <c r="N103" s="145"/>
      <c r="O103" s="145"/>
      <c r="P103" s="145"/>
      <c r="Q103" s="145"/>
      <c r="R103" s="145"/>
    </row>
    <row r="104" spans="10:18" ht="12.75">
      <c r="J104" s="145" t="s">
        <v>219</v>
      </c>
      <c r="K104" s="145"/>
      <c r="L104" s="145"/>
      <c r="M104" s="145"/>
      <c r="N104" s="145"/>
      <c r="O104" s="145"/>
      <c r="P104" s="145"/>
      <c r="Q104" s="145"/>
      <c r="R104" s="145"/>
    </row>
    <row r="105" spans="10:18" ht="12.75">
      <c r="J105" s="145"/>
      <c r="K105" s="145"/>
      <c r="L105" s="145"/>
      <c r="M105" s="145"/>
      <c r="N105" s="145"/>
      <c r="O105" s="145"/>
      <c r="P105" s="145"/>
      <c r="Q105" s="145"/>
      <c r="R105" s="145"/>
    </row>
    <row r="106" spans="10:18" ht="12.75">
      <c r="J106" s="145" t="s">
        <v>281</v>
      </c>
      <c r="K106" s="145"/>
      <c r="L106" s="145"/>
      <c r="M106" s="145"/>
      <c r="N106" s="145"/>
      <c r="O106" s="145"/>
      <c r="P106" s="145"/>
      <c r="Q106" s="145"/>
      <c r="R106" s="145"/>
    </row>
    <row r="107" spans="10:18" ht="12.75">
      <c r="J107" s="145" t="s">
        <v>220</v>
      </c>
      <c r="K107" s="145"/>
      <c r="L107" s="145"/>
      <c r="M107" s="145"/>
      <c r="N107" s="145"/>
      <c r="O107" s="145"/>
      <c r="P107" s="145"/>
      <c r="Q107" s="145"/>
      <c r="R107" s="145"/>
    </row>
    <row r="108" spans="10:18" ht="12.75">
      <c r="J108" s="145" t="s">
        <v>221</v>
      </c>
      <c r="K108" s="145"/>
      <c r="L108" s="145"/>
      <c r="M108" s="145"/>
      <c r="N108" s="145"/>
      <c r="O108" s="145"/>
      <c r="P108" s="145"/>
      <c r="Q108" s="145"/>
      <c r="R108" s="145"/>
    </row>
    <row r="109" spans="10:18" ht="12.75">
      <c r="J109" s="145" t="s">
        <v>222</v>
      </c>
      <c r="K109" s="145"/>
      <c r="L109" s="145"/>
      <c r="M109" s="145"/>
      <c r="N109" s="145"/>
      <c r="O109" s="145"/>
      <c r="P109" s="145"/>
      <c r="Q109" s="145"/>
      <c r="R109" s="145"/>
    </row>
    <row r="110" spans="10:18" ht="12.75">
      <c r="J110" s="145"/>
      <c r="K110" s="145"/>
      <c r="L110" s="145"/>
      <c r="M110" s="145"/>
      <c r="N110" s="145"/>
      <c r="O110" s="145"/>
      <c r="P110" s="145"/>
      <c r="Q110" s="145"/>
      <c r="R110" s="145"/>
    </row>
    <row r="111" spans="10:18" ht="12.75">
      <c r="J111" s="145" t="s">
        <v>174</v>
      </c>
      <c r="K111" s="145"/>
      <c r="L111" s="145"/>
      <c r="M111" s="145"/>
      <c r="N111" s="145"/>
      <c r="O111" s="145"/>
      <c r="P111" s="145"/>
      <c r="Q111" s="145"/>
      <c r="R111" s="145"/>
    </row>
    <row r="112" spans="10:18" ht="12.75">
      <c r="J112" s="145" t="s">
        <v>223</v>
      </c>
      <c r="K112" s="145"/>
      <c r="L112" s="145"/>
      <c r="M112" s="145"/>
      <c r="N112" s="145"/>
      <c r="O112" s="145"/>
      <c r="P112" s="145"/>
      <c r="Q112" s="145"/>
      <c r="R112" s="145"/>
    </row>
    <row r="113" spans="10:18" ht="12.75">
      <c r="J113" s="145"/>
      <c r="K113" s="145"/>
      <c r="L113" s="145"/>
      <c r="M113" s="145"/>
      <c r="N113" s="145"/>
      <c r="O113" s="145"/>
      <c r="P113" s="145"/>
      <c r="Q113" s="145"/>
      <c r="R113" s="145"/>
    </row>
    <row r="114" spans="10:18" ht="14.25">
      <c r="J114" s="145" t="s">
        <v>289</v>
      </c>
      <c r="K114" s="145"/>
      <c r="L114" s="145"/>
      <c r="M114" s="145"/>
      <c r="N114" s="145"/>
      <c r="O114" s="145"/>
      <c r="P114" s="145"/>
      <c r="Q114" s="145"/>
      <c r="R114" s="145"/>
    </row>
    <row r="115" spans="10:18" ht="14.25">
      <c r="J115" s="145" t="s">
        <v>290</v>
      </c>
      <c r="K115" s="145"/>
      <c r="L115" s="145"/>
      <c r="M115" s="145"/>
      <c r="N115" s="145"/>
      <c r="O115" s="145"/>
      <c r="P115" s="145"/>
      <c r="Q115" s="145"/>
      <c r="R115" s="145"/>
    </row>
    <row r="116" spans="10:18" ht="12.75">
      <c r="J116" s="145" t="s">
        <v>224</v>
      </c>
      <c r="K116" s="145"/>
      <c r="L116" s="145"/>
      <c r="M116" s="145"/>
      <c r="N116" s="145"/>
      <c r="O116" s="145"/>
      <c r="P116" s="145"/>
      <c r="Q116" s="145"/>
      <c r="R116" s="145"/>
    </row>
    <row r="117" spans="10:18" ht="12.75">
      <c r="J117" s="139"/>
      <c r="K117" s="139"/>
      <c r="L117" s="139"/>
      <c r="M117" s="139"/>
      <c r="N117" s="139"/>
      <c r="O117" s="139"/>
      <c r="P117" s="139"/>
      <c r="Q117" s="139"/>
      <c r="R117" s="139"/>
    </row>
    <row r="118" ht="12.75">
      <c r="M118" s="142" t="s">
        <v>319</v>
      </c>
    </row>
    <row r="119" spans="10:18" ht="12.75">
      <c r="J119" s="143" t="s">
        <v>323</v>
      </c>
      <c r="K119" s="139"/>
      <c r="L119" s="139"/>
      <c r="M119" s="151" t="s">
        <v>273</v>
      </c>
      <c r="N119" s="154"/>
      <c r="O119" s="155"/>
      <c r="P119" s="139"/>
      <c r="Q119" s="139"/>
      <c r="R119" s="139"/>
    </row>
    <row r="120" spans="10:18" ht="12.75">
      <c r="J120" s="144"/>
      <c r="K120" s="139"/>
      <c r="L120" s="139"/>
      <c r="M120" s="139"/>
      <c r="N120" s="139"/>
      <c r="O120" s="139"/>
      <c r="P120" s="139"/>
      <c r="Q120" s="139"/>
      <c r="R120" s="139"/>
    </row>
    <row r="121" spans="10:18" ht="12.75">
      <c r="J121" s="144" t="s">
        <v>225</v>
      </c>
      <c r="K121" s="139"/>
      <c r="L121" s="139"/>
      <c r="M121" s="139"/>
      <c r="N121" s="139"/>
      <c r="O121" s="139"/>
      <c r="P121" s="139"/>
      <c r="Q121" s="139"/>
      <c r="R121" s="139"/>
    </row>
    <row r="122" spans="10:18" ht="12.75">
      <c r="J122" s="144" t="s">
        <v>226</v>
      </c>
      <c r="K122" s="139"/>
      <c r="L122" s="139"/>
      <c r="M122" s="139"/>
      <c r="N122" s="139"/>
      <c r="O122" s="139"/>
      <c r="P122" s="139"/>
      <c r="Q122" s="139"/>
      <c r="R122" s="139"/>
    </row>
    <row r="123" spans="10:18" ht="12.75">
      <c r="J123" s="144" t="s">
        <v>227</v>
      </c>
      <c r="K123" s="139"/>
      <c r="L123" s="139"/>
      <c r="M123" s="139"/>
      <c r="N123" s="139"/>
      <c r="O123" s="139"/>
      <c r="P123" s="139"/>
      <c r="Q123" s="139"/>
      <c r="R123" s="139"/>
    </row>
    <row r="124" spans="10:18" ht="12.75">
      <c r="J124" s="144"/>
      <c r="K124" s="139"/>
      <c r="L124" s="139"/>
      <c r="M124" s="139"/>
      <c r="N124" s="139"/>
      <c r="O124" s="139"/>
      <c r="P124" s="139"/>
      <c r="Q124" s="139"/>
      <c r="R124" s="139"/>
    </row>
    <row r="125" spans="10:18" ht="12.75">
      <c r="J125" s="144" t="s">
        <v>228</v>
      </c>
      <c r="K125" s="139"/>
      <c r="L125" s="139"/>
      <c r="M125" s="139"/>
      <c r="N125" s="139"/>
      <c r="O125" s="139"/>
      <c r="P125" s="139"/>
      <c r="Q125" s="139"/>
      <c r="R125" s="139"/>
    </row>
    <row r="126" spans="10:18" ht="14.25">
      <c r="J126" s="145" t="s">
        <v>308</v>
      </c>
      <c r="K126" s="139"/>
      <c r="L126" s="139"/>
      <c r="M126" s="139"/>
      <c r="N126" s="139"/>
      <c r="O126" s="139"/>
      <c r="P126" s="139"/>
      <c r="Q126" s="139"/>
      <c r="R126" s="139"/>
    </row>
    <row r="127" spans="10:18" ht="12.75">
      <c r="J127" s="145" t="s">
        <v>229</v>
      </c>
      <c r="K127" s="139"/>
      <c r="L127" s="139"/>
      <c r="M127" s="139"/>
      <c r="N127" s="139"/>
      <c r="O127" s="139"/>
      <c r="P127" s="139"/>
      <c r="Q127" s="139"/>
      <c r="R127" s="139"/>
    </row>
    <row r="128" spans="10:18" ht="12.75">
      <c r="J128" s="145" t="s">
        <v>230</v>
      </c>
      <c r="K128" s="139"/>
      <c r="L128" s="139"/>
      <c r="M128" s="139"/>
      <c r="N128" s="139"/>
      <c r="O128" s="139"/>
      <c r="P128" s="139"/>
      <c r="Q128" s="139"/>
      <c r="R128" s="139"/>
    </row>
    <row r="129" spans="10:18" ht="12.75">
      <c r="J129" s="145"/>
      <c r="K129" s="139"/>
      <c r="L129" s="139"/>
      <c r="M129" s="139"/>
      <c r="N129" s="139"/>
      <c r="O129" s="139"/>
      <c r="P129" s="139"/>
      <c r="Q129" s="139"/>
      <c r="R129" s="139"/>
    </row>
    <row r="130" spans="10:18" ht="12.75">
      <c r="J130" s="145" t="s">
        <v>231</v>
      </c>
      <c r="K130" s="139"/>
      <c r="L130" s="139"/>
      <c r="M130" s="139"/>
      <c r="N130" s="139"/>
      <c r="O130" s="139"/>
      <c r="P130" s="139"/>
      <c r="Q130" s="139"/>
      <c r="R130" s="139"/>
    </row>
    <row r="131" spans="10:18" ht="12.75">
      <c r="J131" s="145" t="s">
        <v>232</v>
      </c>
      <c r="K131" s="139"/>
      <c r="L131" s="139"/>
      <c r="M131" s="139"/>
      <c r="N131" s="139"/>
      <c r="O131" s="139"/>
      <c r="P131" s="139"/>
      <c r="Q131" s="139"/>
      <c r="R131" s="139"/>
    </row>
    <row r="132" spans="10:18" ht="12.75">
      <c r="J132" s="145" t="s">
        <v>233</v>
      </c>
      <c r="K132" s="139"/>
      <c r="L132" s="139"/>
      <c r="M132" s="139"/>
      <c r="N132" s="139"/>
      <c r="O132" s="139"/>
      <c r="P132" s="139"/>
      <c r="Q132" s="139"/>
      <c r="R132" s="139"/>
    </row>
    <row r="133" spans="10:18" ht="12.75">
      <c r="J133" s="145"/>
      <c r="K133" s="139"/>
      <c r="L133" s="139"/>
      <c r="M133" s="139"/>
      <c r="N133" s="139"/>
      <c r="O133" s="139"/>
      <c r="P133" s="139"/>
      <c r="Q133" s="139"/>
      <c r="R133" s="139"/>
    </row>
    <row r="134" spans="10:18" ht="12.75">
      <c r="J134" s="145" t="s">
        <v>234</v>
      </c>
      <c r="K134" s="139"/>
      <c r="L134" s="139"/>
      <c r="M134" s="139"/>
      <c r="N134" s="139"/>
      <c r="O134" s="139"/>
      <c r="P134" s="139"/>
      <c r="Q134" s="139"/>
      <c r="R134" s="139"/>
    </row>
    <row r="135" spans="10:18" ht="12.75">
      <c r="J135" s="145"/>
      <c r="K135" s="139"/>
      <c r="L135" s="139"/>
      <c r="M135" s="139"/>
      <c r="N135" s="139"/>
      <c r="O135" s="139"/>
      <c r="P135" s="139"/>
      <c r="Q135" s="139"/>
      <c r="R135" s="139"/>
    </row>
    <row r="136" spans="10:18" ht="12.75">
      <c r="J136" s="145" t="s">
        <v>235</v>
      </c>
      <c r="K136" s="139"/>
      <c r="L136" s="139"/>
      <c r="M136" s="139"/>
      <c r="N136" s="139"/>
      <c r="O136" s="139"/>
      <c r="P136" s="139"/>
      <c r="Q136" s="139"/>
      <c r="R136" s="139"/>
    </row>
    <row r="137" spans="10:18" ht="12.75">
      <c r="J137" s="145" t="s">
        <v>236</v>
      </c>
      <c r="K137" s="139"/>
      <c r="L137" s="139"/>
      <c r="M137" s="139"/>
      <c r="N137" s="139"/>
      <c r="O137" s="139"/>
      <c r="P137" s="139"/>
      <c r="Q137" s="139"/>
      <c r="R137" s="139"/>
    </row>
    <row r="138" spans="10:18" ht="14.25">
      <c r="J138" s="145" t="s">
        <v>309</v>
      </c>
      <c r="K138" s="139"/>
      <c r="L138" s="139"/>
      <c r="M138" s="139"/>
      <c r="N138" s="139"/>
      <c r="O138" s="139"/>
      <c r="P138" s="139"/>
      <c r="Q138" s="139"/>
      <c r="R138" s="139"/>
    </row>
    <row r="139" spans="10:18" ht="12.75">
      <c r="J139" s="145" t="s">
        <v>237</v>
      </c>
      <c r="K139" s="139"/>
      <c r="L139" s="139"/>
      <c r="M139" s="139"/>
      <c r="N139" s="139"/>
      <c r="O139" s="139"/>
      <c r="P139" s="139"/>
      <c r="Q139" s="139"/>
      <c r="R139" s="139"/>
    </row>
    <row r="140" spans="10:18" ht="12.75">
      <c r="J140" s="145"/>
      <c r="K140" s="139"/>
      <c r="L140" s="139"/>
      <c r="M140" s="139"/>
      <c r="N140" s="139"/>
      <c r="O140" s="139"/>
      <c r="P140" s="139"/>
      <c r="Q140" s="139"/>
      <c r="R140" s="139"/>
    </row>
    <row r="141" spans="10:18" ht="12.75">
      <c r="J141" s="145" t="s">
        <v>238</v>
      </c>
      <c r="K141" s="139"/>
      <c r="L141" s="139"/>
      <c r="M141" s="139"/>
      <c r="N141" s="139"/>
      <c r="O141" s="139"/>
      <c r="P141" s="139"/>
      <c r="Q141" s="139"/>
      <c r="R141" s="139"/>
    </row>
    <row r="142" spans="10:18" ht="12.75">
      <c r="J142" s="145"/>
      <c r="K142" s="139"/>
      <c r="L142" s="139"/>
      <c r="M142" s="139"/>
      <c r="N142" s="139"/>
      <c r="O142" s="139"/>
      <c r="P142" s="139"/>
      <c r="Q142" s="139"/>
      <c r="R142" s="139"/>
    </row>
    <row r="143" spans="10:18" ht="14.25">
      <c r="J143" s="145" t="s">
        <v>310</v>
      </c>
      <c r="K143" s="139"/>
      <c r="L143" s="139"/>
      <c r="M143" s="139"/>
      <c r="N143" s="139"/>
      <c r="O143" s="139"/>
      <c r="P143" s="139"/>
      <c r="Q143" s="139"/>
      <c r="R143" s="139"/>
    </row>
    <row r="144" spans="10:18" ht="14.25">
      <c r="J144" s="145" t="s">
        <v>311</v>
      </c>
      <c r="K144" s="139"/>
      <c r="L144" s="139"/>
      <c r="M144" s="139"/>
      <c r="N144" s="139"/>
      <c r="O144" s="139"/>
      <c r="P144" s="139"/>
      <c r="Q144" s="139"/>
      <c r="R144" s="139"/>
    </row>
    <row r="145" spans="10:18" ht="14.25">
      <c r="J145" s="145" t="s">
        <v>312</v>
      </c>
      <c r="K145" s="139"/>
      <c r="L145" s="139"/>
      <c r="M145" s="139"/>
      <c r="N145" s="139"/>
      <c r="O145" s="139"/>
      <c r="P145" s="139"/>
      <c r="Q145" s="139"/>
      <c r="R145" s="139"/>
    </row>
    <row r="146" spans="10:18" ht="14.25">
      <c r="J146" s="145" t="s">
        <v>313</v>
      </c>
      <c r="K146" s="139"/>
      <c r="L146" s="139"/>
      <c r="M146" s="139"/>
      <c r="N146" s="139"/>
      <c r="O146" s="139"/>
      <c r="P146" s="139"/>
      <c r="Q146" s="139"/>
      <c r="R146" s="139"/>
    </row>
    <row r="147" spans="10:18" ht="12.75">
      <c r="J147" s="145"/>
      <c r="K147" s="139"/>
      <c r="L147" s="139"/>
      <c r="M147" s="139"/>
      <c r="N147" s="139"/>
      <c r="O147" s="139"/>
      <c r="P147" s="139"/>
      <c r="Q147" s="139"/>
      <c r="R147" s="139"/>
    </row>
    <row r="148" spans="10:18" ht="12.75">
      <c r="J148" s="145" t="s">
        <v>239</v>
      </c>
      <c r="K148" s="139"/>
      <c r="L148" s="139"/>
      <c r="M148" s="139"/>
      <c r="N148" s="139"/>
      <c r="O148" s="139"/>
      <c r="P148" s="139"/>
      <c r="Q148" s="139"/>
      <c r="R148" s="139"/>
    </row>
    <row r="149" spans="10:18" ht="12.75">
      <c r="J149" s="145"/>
      <c r="K149" s="139"/>
      <c r="L149" s="139"/>
      <c r="M149" s="139"/>
      <c r="N149" s="139"/>
      <c r="O149" s="139"/>
      <c r="P149" s="139"/>
      <c r="Q149" s="139"/>
      <c r="R149" s="139"/>
    </row>
    <row r="150" spans="10:18" ht="12.75">
      <c r="J150" s="145" t="s">
        <v>240</v>
      </c>
      <c r="K150" s="139"/>
      <c r="L150" s="139"/>
      <c r="M150" s="139"/>
      <c r="N150" s="139"/>
      <c r="O150" s="139"/>
      <c r="P150" s="139"/>
      <c r="Q150" s="139"/>
      <c r="R150" s="139"/>
    </row>
    <row r="151" spans="10:18" ht="12.75">
      <c r="J151" s="145" t="s">
        <v>241</v>
      </c>
      <c r="K151" s="139"/>
      <c r="L151" s="139"/>
      <c r="M151" s="139"/>
      <c r="N151" s="139"/>
      <c r="O151" s="139"/>
      <c r="P151" s="139"/>
      <c r="Q151" s="139"/>
      <c r="R151" s="139"/>
    </row>
    <row r="152" spans="10:18" ht="12.75">
      <c r="J152" s="145"/>
      <c r="K152" s="139"/>
      <c r="L152" s="139"/>
      <c r="M152" s="139"/>
      <c r="N152" s="139"/>
      <c r="O152" s="139"/>
      <c r="P152" s="139"/>
      <c r="Q152" s="139"/>
      <c r="R152" s="139"/>
    </row>
    <row r="153" spans="10:18" ht="12.75">
      <c r="J153" s="145" t="s">
        <v>242</v>
      </c>
      <c r="K153" s="139"/>
      <c r="L153" s="139"/>
      <c r="M153" s="139"/>
      <c r="N153" s="139"/>
      <c r="O153" s="139"/>
      <c r="P153" s="139"/>
      <c r="Q153" s="139"/>
      <c r="R153" s="139"/>
    </row>
    <row r="154" spans="10:18" ht="14.25">
      <c r="J154" s="145" t="s">
        <v>315</v>
      </c>
      <c r="K154" s="139"/>
      <c r="L154" s="139"/>
      <c r="M154" s="139"/>
      <c r="N154" s="139"/>
      <c r="O154" s="139"/>
      <c r="P154" s="139"/>
      <c r="Q154" s="139"/>
      <c r="R154" s="139"/>
    </row>
    <row r="155" spans="10:18" ht="14.25">
      <c r="J155" s="145" t="s">
        <v>314</v>
      </c>
      <c r="K155" s="139"/>
      <c r="L155" s="139"/>
      <c r="M155" s="139"/>
      <c r="N155" s="139"/>
      <c r="O155" s="139"/>
      <c r="P155" s="139"/>
      <c r="Q155" s="139"/>
      <c r="R155" s="139"/>
    </row>
    <row r="156" spans="10:18" ht="12.75">
      <c r="J156" s="145" t="s">
        <v>243</v>
      </c>
      <c r="K156" s="139"/>
      <c r="L156" s="139"/>
      <c r="M156" s="139"/>
      <c r="N156" s="139"/>
      <c r="O156" s="139"/>
      <c r="P156" s="139"/>
      <c r="Q156" s="139"/>
      <c r="R156" s="139"/>
    </row>
    <row r="157" spans="10:18" ht="12.75">
      <c r="J157" s="145"/>
      <c r="K157" s="139"/>
      <c r="L157" s="139"/>
      <c r="M157" s="139"/>
      <c r="N157" s="139"/>
      <c r="O157" s="139"/>
      <c r="P157" s="139"/>
      <c r="Q157" s="139"/>
      <c r="R157" s="139"/>
    </row>
    <row r="158" spans="10:18" ht="12.75">
      <c r="J158" s="145" t="s">
        <v>244</v>
      </c>
      <c r="K158" s="139"/>
      <c r="L158" s="139"/>
      <c r="M158" s="139"/>
      <c r="N158" s="139"/>
      <c r="O158" s="139"/>
      <c r="P158" s="139"/>
      <c r="Q158" s="139"/>
      <c r="R158" s="139"/>
    </row>
    <row r="159" spans="10:18" ht="12.75">
      <c r="J159" s="145"/>
      <c r="K159" s="139"/>
      <c r="L159" s="139"/>
      <c r="M159" s="139"/>
      <c r="N159" s="139"/>
      <c r="O159" s="139"/>
      <c r="P159" s="139"/>
      <c r="Q159" s="139"/>
      <c r="R159" s="139"/>
    </row>
    <row r="160" spans="10:18" ht="12.75">
      <c r="J160" s="145" t="s">
        <v>245</v>
      </c>
      <c r="K160" s="139"/>
      <c r="L160" s="139"/>
      <c r="M160" s="139"/>
      <c r="N160" s="139"/>
      <c r="O160" s="139"/>
      <c r="P160" s="139"/>
      <c r="Q160" s="139"/>
      <c r="R160" s="139"/>
    </row>
    <row r="161" spans="10:18" ht="12.75">
      <c r="J161" s="145" t="s">
        <v>246</v>
      </c>
      <c r="K161" s="139"/>
      <c r="L161" s="139"/>
      <c r="M161" s="139"/>
      <c r="N161" s="139"/>
      <c r="O161" s="139"/>
      <c r="P161" s="139"/>
      <c r="Q161" s="139"/>
      <c r="R161" s="139"/>
    </row>
    <row r="162" spans="10:18" ht="12.75">
      <c r="J162" s="145" t="s">
        <v>247</v>
      </c>
      <c r="K162" s="139"/>
      <c r="L162" s="139"/>
      <c r="M162" s="139"/>
      <c r="N162" s="139"/>
      <c r="O162" s="139"/>
      <c r="P162" s="139"/>
      <c r="Q162" s="139"/>
      <c r="R162" s="139"/>
    </row>
    <row r="163" spans="10:18" ht="12.75">
      <c r="J163" s="145" t="s">
        <v>248</v>
      </c>
      <c r="K163" s="139"/>
      <c r="L163" s="139"/>
      <c r="M163" s="139"/>
      <c r="N163" s="139"/>
      <c r="O163" s="139"/>
      <c r="P163" s="139"/>
      <c r="Q163" s="139"/>
      <c r="R163" s="139"/>
    </row>
    <row r="164" spans="10:18" ht="12.75">
      <c r="J164" s="145" t="s">
        <v>249</v>
      </c>
      <c r="K164" s="139"/>
      <c r="L164" s="139"/>
      <c r="M164" s="139"/>
      <c r="N164" s="139"/>
      <c r="O164" s="139"/>
      <c r="P164" s="139"/>
      <c r="Q164" s="139"/>
      <c r="R164" s="139"/>
    </row>
    <row r="165" spans="10:18" ht="12.75">
      <c r="J165" s="145"/>
      <c r="K165" s="139"/>
      <c r="L165" s="139"/>
      <c r="M165" s="139"/>
      <c r="N165" s="139"/>
      <c r="O165" s="139"/>
      <c r="P165" s="139"/>
      <c r="Q165" s="139"/>
      <c r="R165" s="139"/>
    </row>
    <row r="166" spans="10:18" ht="12.75">
      <c r="J166" s="145" t="s">
        <v>250</v>
      </c>
      <c r="K166" s="139"/>
      <c r="L166" s="139"/>
      <c r="M166" s="139"/>
      <c r="N166" s="139"/>
      <c r="O166" s="139"/>
      <c r="P166" s="139"/>
      <c r="Q166" s="139"/>
      <c r="R166" s="139"/>
    </row>
    <row r="167" spans="10:18" ht="12.75">
      <c r="J167" s="145" t="s">
        <v>251</v>
      </c>
      <c r="K167" s="139"/>
      <c r="L167" s="139"/>
      <c r="M167" s="139"/>
      <c r="N167" s="139"/>
      <c r="O167" s="139"/>
      <c r="P167" s="139"/>
      <c r="Q167" s="139"/>
      <c r="R167" s="139"/>
    </row>
    <row r="168" spans="10:18" ht="12.75">
      <c r="J168" s="145" t="s">
        <v>252</v>
      </c>
      <c r="K168" s="139"/>
      <c r="L168" s="139"/>
      <c r="M168" s="139"/>
      <c r="N168" s="139"/>
      <c r="O168" s="139"/>
      <c r="P168" s="139"/>
      <c r="Q168" s="139"/>
      <c r="R168" s="139"/>
    </row>
    <row r="169" spans="10:18" ht="12.75">
      <c r="J169" s="145" t="s">
        <v>253</v>
      </c>
      <c r="K169" s="139"/>
      <c r="L169" s="139"/>
      <c r="M169" s="139"/>
      <c r="N169" s="139"/>
      <c r="O169" s="139"/>
      <c r="P169" s="139"/>
      <c r="Q169" s="139"/>
      <c r="R169" s="139"/>
    </row>
    <row r="170" spans="10:18" ht="12.75">
      <c r="J170" s="145" t="s">
        <v>254</v>
      </c>
      <c r="K170" s="139"/>
      <c r="L170" s="139"/>
      <c r="M170" s="139"/>
      <c r="N170" s="139"/>
      <c r="O170" s="139"/>
      <c r="P170" s="139"/>
      <c r="Q170" s="139"/>
      <c r="R170" s="139"/>
    </row>
    <row r="171" spans="10:18" ht="12.75">
      <c r="J171" s="145"/>
      <c r="K171" s="139"/>
      <c r="L171" s="139"/>
      <c r="M171" s="139"/>
      <c r="N171" s="139"/>
      <c r="O171" s="139"/>
      <c r="P171" s="139"/>
      <c r="Q171" s="139"/>
      <c r="R171" s="139"/>
    </row>
    <row r="172" spans="10:18" ht="12.75">
      <c r="J172" s="145" t="s">
        <v>255</v>
      </c>
      <c r="K172" s="139"/>
      <c r="L172" s="139"/>
      <c r="M172" s="139"/>
      <c r="N172" s="139"/>
      <c r="O172" s="139"/>
      <c r="P172" s="139"/>
      <c r="Q172" s="139"/>
      <c r="R172" s="139"/>
    </row>
    <row r="173" spans="10:18" ht="12.75">
      <c r="J173" s="145"/>
      <c r="K173" s="139"/>
      <c r="L173" s="139"/>
      <c r="M173" s="139"/>
      <c r="N173" s="139"/>
      <c r="O173" s="139"/>
      <c r="P173" s="139"/>
      <c r="Q173" s="139"/>
      <c r="R173" s="139"/>
    </row>
    <row r="174" spans="10:18" ht="12.75">
      <c r="J174" s="145" t="s">
        <v>256</v>
      </c>
      <c r="K174" s="139"/>
      <c r="L174" s="139"/>
      <c r="M174" s="139"/>
      <c r="N174" s="139"/>
      <c r="O174" s="139"/>
      <c r="P174" s="139"/>
      <c r="Q174" s="139"/>
      <c r="R174" s="139"/>
    </row>
    <row r="175" spans="10:18" ht="14.25">
      <c r="J175" s="145" t="s">
        <v>316</v>
      </c>
      <c r="K175" s="139"/>
      <c r="L175" s="139"/>
      <c r="M175" s="139"/>
      <c r="N175" s="139"/>
      <c r="O175" s="139"/>
      <c r="P175" s="139"/>
      <c r="Q175" s="139"/>
      <c r="R175" s="139"/>
    </row>
    <row r="176" spans="10:18" ht="12.75">
      <c r="J176" s="145" t="s">
        <v>257</v>
      </c>
      <c r="K176" s="139"/>
      <c r="L176" s="139"/>
      <c r="M176" s="139"/>
      <c r="N176" s="139"/>
      <c r="O176" s="139"/>
      <c r="P176" s="139"/>
      <c r="Q176" s="139"/>
      <c r="R176" s="139"/>
    </row>
    <row r="177" spans="10:18" ht="12.75">
      <c r="J177" s="145"/>
      <c r="K177" s="139"/>
      <c r="L177" s="139"/>
      <c r="M177" s="139"/>
      <c r="N177" s="139"/>
      <c r="O177" s="139"/>
      <c r="P177" s="139"/>
      <c r="Q177" s="139"/>
      <c r="R177" s="139"/>
    </row>
    <row r="178" spans="10:18" ht="14.25">
      <c r="J178" s="145" t="s">
        <v>317</v>
      </c>
      <c r="K178" s="139"/>
      <c r="L178" s="139"/>
      <c r="M178" s="139"/>
      <c r="N178" s="139"/>
      <c r="O178" s="139"/>
      <c r="P178" s="139"/>
      <c r="Q178" s="139"/>
      <c r="R178" s="139"/>
    </row>
    <row r="179" spans="10:18" ht="12.75">
      <c r="J179" s="145" t="s">
        <v>258</v>
      </c>
      <c r="K179" s="139"/>
      <c r="L179" s="139"/>
      <c r="M179" s="139"/>
      <c r="N179" s="139"/>
      <c r="O179" s="139"/>
      <c r="P179" s="139"/>
      <c r="Q179" s="139"/>
      <c r="R179" s="139"/>
    </row>
    <row r="180" spans="10:18" ht="12.75">
      <c r="J180" s="145" t="s">
        <v>259</v>
      </c>
      <c r="K180" s="139"/>
      <c r="L180" s="139"/>
      <c r="M180" s="139"/>
      <c r="N180" s="139"/>
      <c r="O180" s="139"/>
      <c r="P180" s="139"/>
      <c r="Q180" s="139"/>
      <c r="R180" s="139"/>
    </row>
    <row r="181" spans="10:18" ht="12.75">
      <c r="J181" s="145" t="s">
        <v>260</v>
      </c>
      <c r="K181" s="139"/>
      <c r="L181" s="139"/>
      <c r="M181" s="139"/>
      <c r="N181" s="139"/>
      <c r="O181" s="139"/>
      <c r="P181" s="139"/>
      <c r="Q181" s="139"/>
      <c r="R181" s="139"/>
    </row>
    <row r="182" spans="10:18" ht="12.75">
      <c r="J182" s="145"/>
      <c r="K182" s="139"/>
      <c r="L182" s="139"/>
      <c r="M182" s="139"/>
      <c r="N182" s="139"/>
      <c r="O182" s="139"/>
      <c r="P182" s="139"/>
      <c r="Q182" s="139"/>
      <c r="R182" s="139"/>
    </row>
    <row r="183" spans="10:18" ht="12.75">
      <c r="J183" s="145" t="s">
        <v>261</v>
      </c>
      <c r="K183" s="139"/>
      <c r="L183" s="139"/>
      <c r="M183" s="139"/>
      <c r="N183" s="139"/>
      <c r="O183" s="139"/>
      <c r="P183" s="139"/>
      <c r="Q183" s="139"/>
      <c r="R183" s="139"/>
    </row>
    <row r="184" spans="10:18" ht="12.75">
      <c r="J184" s="145" t="s">
        <v>262</v>
      </c>
      <c r="K184" s="139"/>
      <c r="L184" s="139"/>
      <c r="M184" s="139"/>
      <c r="N184" s="139"/>
      <c r="O184" s="139"/>
      <c r="P184" s="139"/>
      <c r="Q184" s="139"/>
      <c r="R184" s="139"/>
    </row>
    <row r="185" spans="10:18" ht="12.75">
      <c r="J185" s="145" t="s">
        <v>263</v>
      </c>
      <c r="K185" s="139"/>
      <c r="L185" s="139"/>
      <c r="M185" s="139"/>
      <c r="N185" s="139"/>
      <c r="O185" s="139"/>
      <c r="P185" s="139"/>
      <c r="Q185" s="139"/>
      <c r="R185" s="139"/>
    </row>
    <row r="186" spans="10:18" ht="12.75">
      <c r="J186" s="145"/>
      <c r="K186" s="139"/>
      <c r="L186" s="139"/>
      <c r="M186" s="139"/>
      <c r="N186" s="139"/>
      <c r="O186" s="139"/>
      <c r="P186" s="139"/>
      <c r="Q186" s="139"/>
      <c r="R186" s="139"/>
    </row>
    <row r="187" spans="10:18" ht="12.75">
      <c r="J187" s="145" t="s">
        <v>264</v>
      </c>
      <c r="K187" s="139"/>
      <c r="L187" s="139"/>
      <c r="M187" s="139"/>
      <c r="N187" s="139"/>
      <c r="O187" s="139"/>
      <c r="P187" s="139"/>
      <c r="Q187" s="139"/>
      <c r="R187" s="139"/>
    </row>
    <row r="188" spans="10:18" ht="12.75">
      <c r="J188" s="145" t="s">
        <v>265</v>
      </c>
      <c r="K188" s="139"/>
      <c r="L188" s="139"/>
      <c r="M188" s="139"/>
      <c r="N188" s="139"/>
      <c r="O188" s="139"/>
      <c r="P188" s="139"/>
      <c r="Q188" s="139"/>
      <c r="R188" s="139"/>
    </row>
    <row r="189" spans="10:18" ht="14.25">
      <c r="J189" s="145" t="s">
        <v>318</v>
      </c>
      <c r="K189" s="139"/>
      <c r="L189" s="139"/>
      <c r="M189" s="139"/>
      <c r="N189" s="139"/>
      <c r="O189" s="139"/>
      <c r="P189" s="139"/>
      <c r="Q189" s="139"/>
      <c r="R189" s="139"/>
    </row>
    <row r="190" spans="10:18" ht="12.75">
      <c r="J190" s="145" t="s">
        <v>266</v>
      </c>
      <c r="K190" s="139"/>
      <c r="L190" s="139"/>
      <c r="M190" s="139"/>
      <c r="N190" s="139"/>
      <c r="O190" s="139"/>
      <c r="P190" s="139"/>
      <c r="Q190" s="139"/>
      <c r="R190" s="139"/>
    </row>
    <row r="191" spans="10:18" ht="12.75">
      <c r="J191" s="145" t="s">
        <v>267</v>
      </c>
      <c r="K191" s="139"/>
      <c r="L191" s="139"/>
      <c r="M191" s="139"/>
      <c r="N191" s="139"/>
      <c r="O191" s="139"/>
      <c r="P191" s="139"/>
      <c r="Q191" s="139"/>
      <c r="R191" s="139"/>
    </row>
    <row r="192" spans="10:18" ht="12.75">
      <c r="J192" s="145" t="s">
        <v>268</v>
      </c>
      <c r="K192" s="139"/>
      <c r="L192" s="139"/>
      <c r="M192" s="139"/>
      <c r="N192" s="139"/>
      <c r="O192" s="139"/>
      <c r="P192" s="139"/>
      <c r="Q192" s="139"/>
      <c r="R192" s="139"/>
    </row>
    <row r="193" spans="10:18" ht="12.75">
      <c r="J193" s="145" t="s">
        <v>269</v>
      </c>
      <c r="K193" s="139"/>
      <c r="L193" s="139"/>
      <c r="M193" s="139"/>
      <c r="N193" s="139"/>
      <c r="O193" s="139"/>
      <c r="P193" s="139"/>
      <c r="Q193" s="139"/>
      <c r="R193" s="139"/>
    </row>
    <row r="194" spans="10:18" ht="12.75">
      <c r="J194" s="145" t="s">
        <v>270</v>
      </c>
      <c r="K194" s="139"/>
      <c r="L194" s="139"/>
      <c r="M194" s="139"/>
      <c r="N194" s="139"/>
      <c r="O194" s="139"/>
      <c r="P194" s="139"/>
      <c r="Q194" s="139"/>
      <c r="R194" s="139"/>
    </row>
    <row r="195" spans="10:18" ht="12.75">
      <c r="J195" s="145"/>
      <c r="K195" s="139"/>
      <c r="L195" s="139"/>
      <c r="M195" s="139"/>
      <c r="N195" s="139"/>
      <c r="O195" s="139"/>
      <c r="P195" s="139"/>
      <c r="Q195" s="139"/>
      <c r="R195" s="139"/>
    </row>
    <row r="196" spans="10:18" ht="12.75">
      <c r="J196" s="145" t="s">
        <v>271</v>
      </c>
      <c r="K196" s="139"/>
      <c r="L196" s="139"/>
      <c r="M196" s="139"/>
      <c r="N196" s="139"/>
      <c r="O196" s="139"/>
      <c r="P196" s="139"/>
      <c r="Q196" s="139"/>
      <c r="R196" s="139"/>
    </row>
    <row r="197" spans="10:18" ht="12.75">
      <c r="J197" s="145" t="s">
        <v>272</v>
      </c>
      <c r="K197" s="139"/>
      <c r="L197" s="139"/>
      <c r="M197" s="139"/>
      <c r="N197" s="139"/>
      <c r="O197" s="139"/>
      <c r="P197" s="139"/>
      <c r="Q197" s="139"/>
      <c r="R197" s="139"/>
    </row>
  </sheetData>
  <sheetProtection sheet="1" objects="1" scenarios="1"/>
  <mergeCells count="2">
    <mergeCell ref="M3:O3"/>
    <mergeCell ref="M119:O119"/>
  </mergeCells>
  <conditionalFormatting sqref="J36 E52">
    <cfRule type="cellIs" priority="1" dxfId="0" operator="notEqual" stopIfTrue="1">
      <formula>"OK"</formula>
    </cfRule>
  </conditionalFormatting>
  <conditionalFormatting sqref="B30:B31">
    <cfRule type="cellIs" priority="2" dxfId="1" operator="notEqual" stopIfTrue="1">
      <formula>"N.A."</formula>
    </cfRule>
  </conditionalFormatting>
  <conditionalFormatting sqref="G30:G31">
    <cfRule type="cellIs" priority="3" dxfId="1" operator="equal" stopIfTrue="1">
      <formula>"    = Imaginary!"</formula>
    </cfRule>
  </conditionalFormatting>
  <hyperlinks>
    <hyperlink ref="M3" r:id="rId1" display="http://www.1728.com/cubic.htm"/>
    <hyperlink ref="M119" r:id="rId2" display="http://www.1728.com/compnumb.htm"/>
  </hyperlinks>
  <printOptions/>
  <pageMargins left="1" right="0.5" top="1" bottom="1" header="0.5" footer="0.5"/>
  <pageSetup horizontalDpi="600" verticalDpi="600" orientation="portrait"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19"/>
  <sheetViews>
    <sheetView workbookViewId="0" topLeftCell="A1">
      <selection activeCell="A1" sqref="A1"/>
    </sheetView>
  </sheetViews>
  <sheetFormatPr defaultColWidth="9.140625" defaultRowHeight="12.75"/>
  <cols>
    <col min="1" max="2" width="9.140625" style="15" customWidth="1"/>
    <col min="3" max="3" width="11.7109375" style="15" customWidth="1"/>
    <col min="4" max="5" width="9.140625" style="15" customWidth="1"/>
    <col min="6" max="6" width="11.7109375" style="15" customWidth="1"/>
    <col min="7" max="12" width="9.140625" style="15" customWidth="1"/>
    <col min="13" max="15" width="11.140625" style="15" customWidth="1"/>
    <col min="16" max="16384" width="9.140625" style="15" customWidth="1"/>
  </cols>
  <sheetData>
    <row r="1" spans="1:21" ht="12.75">
      <c r="A1" s="10"/>
      <c r="B1" s="11"/>
      <c r="C1" s="12"/>
      <c r="D1" s="12"/>
      <c r="E1" s="12"/>
      <c r="F1" s="12"/>
      <c r="G1" s="11"/>
      <c r="H1" s="11"/>
      <c r="I1" s="13"/>
      <c r="J1" s="138" t="s">
        <v>103</v>
      </c>
      <c r="T1" s="16"/>
      <c r="U1" s="25"/>
    </row>
    <row r="2" spans="1:21" ht="12.75">
      <c r="A2" s="17"/>
      <c r="B2" s="18" t="s">
        <v>35</v>
      </c>
      <c r="C2" s="14"/>
      <c r="D2" s="14"/>
      <c r="E2" s="19"/>
      <c r="F2" s="20"/>
      <c r="G2" s="20"/>
      <c r="H2" s="20"/>
      <c r="I2" s="24"/>
      <c r="J2" s="14"/>
      <c r="M2" s="142" t="s">
        <v>307</v>
      </c>
      <c r="U2" s="14"/>
    </row>
    <row r="3" spans="1:21" ht="12.75">
      <c r="A3" s="22"/>
      <c r="B3" s="14" t="s">
        <v>92</v>
      </c>
      <c r="C3" s="14"/>
      <c r="D3" s="14"/>
      <c r="E3" s="19"/>
      <c r="F3" s="20"/>
      <c r="G3" s="20"/>
      <c r="H3" s="20"/>
      <c r="I3" s="24"/>
      <c r="J3" s="143" t="s">
        <v>324</v>
      </c>
      <c r="K3" s="144"/>
      <c r="L3" s="144"/>
      <c r="M3" s="151" t="s">
        <v>274</v>
      </c>
      <c r="N3" s="154"/>
      <c r="O3" s="155"/>
      <c r="P3" s="144"/>
      <c r="Q3" s="144"/>
      <c r="R3" s="144"/>
      <c r="T3" s="23"/>
      <c r="U3" s="23"/>
    </row>
    <row r="4" spans="1:23" ht="12.75">
      <c r="A4" s="6"/>
      <c r="B4" s="14"/>
      <c r="C4" s="14"/>
      <c r="D4" s="14"/>
      <c r="E4" s="14"/>
      <c r="F4" s="14"/>
      <c r="G4" s="14"/>
      <c r="H4" s="14"/>
      <c r="I4" s="24"/>
      <c r="J4" s="144"/>
      <c r="K4" s="144"/>
      <c r="L4" s="144"/>
      <c r="M4" s="144"/>
      <c r="N4" s="144"/>
      <c r="O4" s="144"/>
      <c r="P4" s="144"/>
      <c r="Q4" s="144"/>
      <c r="R4" s="144"/>
      <c r="T4" s="23"/>
      <c r="U4" s="26"/>
      <c r="V4" s="27"/>
      <c r="W4" s="23"/>
    </row>
    <row r="5" spans="1:24" ht="12.75">
      <c r="A5" s="28"/>
      <c r="B5" s="29" t="s">
        <v>284</v>
      </c>
      <c r="C5" s="14"/>
      <c r="D5" s="30"/>
      <c r="E5" s="90" t="s">
        <v>102</v>
      </c>
      <c r="F5" s="14"/>
      <c r="G5" s="25"/>
      <c r="H5" s="42"/>
      <c r="I5" s="24"/>
      <c r="J5" s="144" t="s">
        <v>104</v>
      </c>
      <c r="K5" s="144"/>
      <c r="L5" s="144"/>
      <c r="M5" s="144"/>
      <c r="N5" s="144"/>
      <c r="O5" s="144"/>
      <c r="P5" s="144"/>
      <c r="Q5" s="144"/>
      <c r="R5" s="144"/>
      <c r="T5" s="33"/>
      <c r="U5" s="26"/>
      <c r="V5" s="27"/>
      <c r="W5" s="23"/>
      <c r="X5" s="34"/>
    </row>
    <row r="6" spans="1:22" ht="14.25">
      <c r="A6" s="28"/>
      <c r="B6" s="1" t="s">
        <v>16</v>
      </c>
      <c r="C6" s="112">
        <v>3</v>
      </c>
      <c r="D6" s="35"/>
      <c r="E6" s="1" t="s">
        <v>1</v>
      </c>
      <c r="F6" s="115">
        <f>$C$6/$C$6</f>
        <v>1</v>
      </c>
      <c r="G6" s="107" t="s">
        <v>97</v>
      </c>
      <c r="H6" s="101"/>
      <c r="I6" s="24"/>
      <c r="J6" s="144" t="s">
        <v>295</v>
      </c>
      <c r="K6" s="144"/>
      <c r="L6" s="144"/>
      <c r="M6" s="144"/>
      <c r="N6" s="144"/>
      <c r="O6" s="144"/>
      <c r="P6" s="144"/>
      <c r="Q6" s="144"/>
      <c r="R6" s="144"/>
      <c r="T6" s="33"/>
      <c r="V6" s="38"/>
    </row>
    <row r="7" spans="1:22" ht="12.75">
      <c r="A7" s="28"/>
      <c r="B7" s="1" t="s">
        <v>17</v>
      </c>
      <c r="C7" s="113">
        <v>6</v>
      </c>
      <c r="D7" s="35"/>
      <c r="E7" s="1" t="s">
        <v>78</v>
      </c>
      <c r="F7" s="116">
        <f>$C$7/$C$6</f>
        <v>2</v>
      </c>
      <c r="G7" s="102" t="s">
        <v>98</v>
      </c>
      <c r="H7" s="101"/>
      <c r="I7" s="24"/>
      <c r="J7" s="144"/>
      <c r="K7" s="144"/>
      <c r="L7" s="144"/>
      <c r="M7" s="144"/>
      <c r="N7" s="144"/>
      <c r="O7" s="144"/>
      <c r="P7" s="144"/>
      <c r="Q7" s="144"/>
      <c r="R7" s="144"/>
      <c r="T7" s="33"/>
      <c r="U7" s="23"/>
      <c r="V7" s="38"/>
    </row>
    <row r="8" spans="1:22" ht="12.75">
      <c r="A8" s="5"/>
      <c r="B8" s="1" t="s">
        <v>18</v>
      </c>
      <c r="C8" s="113">
        <v>-123</v>
      </c>
      <c r="D8" s="35"/>
      <c r="E8" s="1" t="s">
        <v>79</v>
      </c>
      <c r="F8" s="116">
        <f>$C$8/$C$6</f>
        <v>-41</v>
      </c>
      <c r="G8" s="102" t="s">
        <v>99</v>
      </c>
      <c r="H8" s="101"/>
      <c r="I8" s="24"/>
      <c r="J8" s="144" t="s">
        <v>105</v>
      </c>
      <c r="K8" s="144"/>
      <c r="L8" s="144"/>
      <c r="M8" s="144"/>
      <c r="N8" s="144"/>
      <c r="O8" s="144"/>
      <c r="P8" s="144"/>
      <c r="Q8" s="144"/>
      <c r="R8" s="144"/>
      <c r="T8" s="33"/>
      <c r="V8" s="23"/>
    </row>
    <row r="9" spans="1:23" ht="12.75">
      <c r="A9" s="6"/>
      <c r="B9" s="1" t="s">
        <v>19</v>
      </c>
      <c r="C9" s="113">
        <v>-126</v>
      </c>
      <c r="D9" s="35"/>
      <c r="E9" s="1" t="s">
        <v>80</v>
      </c>
      <c r="F9" s="116">
        <f>$C$9/$C$6</f>
        <v>-42</v>
      </c>
      <c r="G9" s="109" t="s">
        <v>100</v>
      </c>
      <c r="H9" s="101"/>
      <c r="I9" s="24"/>
      <c r="J9" s="144" t="s">
        <v>106</v>
      </c>
      <c r="K9" s="144"/>
      <c r="L9" s="144"/>
      <c r="M9" s="144"/>
      <c r="N9" s="144"/>
      <c r="O9" s="144"/>
      <c r="P9" s="144"/>
      <c r="Q9" s="144"/>
      <c r="R9" s="144"/>
      <c r="T9" s="33"/>
      <c r="U9" s="26"/>
      <c r="V9" s="43"/>
      <c r="W9" s="23"/>
    </row>
    <row r="10" spans="1:23" ht="14.25">
      <c r="A10" s="6"/>
      <c r="B10" s="1" t="s">
        <v>36</v>
      </c>
      <c r="C10" s="114">
        <v>1080</v>
      </c>
      <c r="D10" s="35"/>
      <c r="E10" s="1" t="s">
        <v>81</v>
      </c>
      <c r="F10" s="117">
        <f>$C$10/$C$6</f>
        <v>360</v>
      </c>
      <c r="G10" s="102" t="s">
        <v>101</v>
      </c>
      <c r="H10" s="101"/>
      <c r="I10" s="24"/>
      <c r="J10" s="144" t="s">
        <v>296</v>
      </c>
      <c r="K10" s="144"/>
      <c r="L10" s="144"/>
      <c r="M10" s="144"/>
      <c r="N10" s="144"/>
      <c r="O10" s="144"/>
      <c r="P10" s="144"/>
      <c r="Q10" s="144"/>
      <c r="R10" s="144"/>
      <c r="T10" s="33"/>
      <c r="U10" s="46"/>
      <c r="V10" s="43"/>
      <c r="W10" s="23"/>
    </row>
    <row r="11" spans="1:23" ht="12.75">
      <c r="A11" s="6"/>
      <c r="B11" s="14"/>
      <c r="C11" s="14"/>
      <c r="D11" s="14"/>
      <c r="E11" s="14"/>
      <c r="F11" s="14"/>
      <c r="G11" s="14"/>
      <c r="H11" s="42"/>
      <c r="I11" s="24"/>
      <c r="J11" s="144"/>
      <c r="K11" s="144"/>
      <c r="L11" s="144"/>
      <c r="M11" s="144"/>
      <c r="N11" s="144"/>
      <c r="O11" s="144"/>
      <c r="P11" s="144"/>
      <c r="Q11" s="144"/>
      <c r="R11" s="144"/>
      <c r="T11" s="33"/>
      <c r="U11" s="26"/>
      <c r="V11" s="43"/>
      <c r="W11" s="23"/>
    </row>
    <row r="12" spans="1:23" ht="12.75">
      <c r="A12" s="6"/>
      <c r="B12" s="1" t="s">
        <v>15</v>
      </c>
      <c r="C12" s="132">
        <f>$F$8-(3*$F$7^2/8)</f>
        <v>-42.5</v>
      </c>
      <c r="D12" s="102" t="s">
        <v>82</v>
      </c>
      <c r="E12" s="14"/>
      <c r="F12" s="14"/>
      <c r="G12" s="14"/>
      <c r="H12" s="42"/>
      <c r="I12" s="24"/>
      <c r="J12" s="144" t="s">
        <v>276</v>
      </c>
      <c r="K12" s="144"/>
      <c r="L12" s="144"/>
      <c r="M12" s="144"/>
      <c r="N12" s="144"/>
      <c r="O12" s="144"/>
      <c r="P12" s="144"/>
      <c r="Q12" s="144"/>
      <c r="R12" s="144"/>
      <c r="T12" s="23"/>
      <c r="U12" s="26"/>
      <c r="V12" s="43"/>
      <c r="W12" s="23"/>
    </row>
    <row r="13" spans="1:20" ht="12.75">
      <c r="A13" s="6"/>
      <c r="B13" s="4" t="s">
        <v>20</v>
      </c>
      <c r="C13" s="133">
        <f>$F$9+($F$7^3/8)-($F$7*$F$8/2)</f>
        <v>0</v>
      </c>
      <c r="D13" s="102" t="s">
        <v>83</v>
      </c>
      <c r="E13" s="14"/>
      <c r="F13" s="14"/>
      <c r="G13" s="14"/>
      <c r="H13" s="101"/>
      <c r="I13" s="24"/>
      <c r="J13" s="144" t="s">
        <v>277</v>
      </c>
      <c r="K13" s="144"/>
      <c r="L13" s="144"/>
      <c r="M13" s="144"/>
      <c r="N13" s="144"/>
      <c r="O13" s="144"/>
      <c r="P13" s="144"/>
      <c r="Q13" s="144"/>
      <c r="R13" s="144"/>
      <c r="T13" s="33"/>
    </row>
    <row r="14" spans="1:22" ht="12.75">
      <c r="A14" s="6"/>
      <c r="B14" s="4" t="s">
        <v>21</v>
      </c>
      <c r="C14" s="134">
        <f>$F$10-(3*$F$7^4/256)+($F$7^2*$F$8/16)-($F$7*$F$9/4)</f>
        <v>370.5625</v>
      </c>
      <c r="D14" s="102" t="s">
        <v>84</v>
      </c>
      <c r="E14" s="14"/>
      <c r="F14" s="14"/>
      <c r="G14" s="14"/>
      <c r="H14" s="101"/>
      <c r="I14" s="24"/>
      <c r="J14" s="144"/>
      <c r="K14" s="144"/>
      <c r="L14" s="144"/>
      <c r="M14" s="144"/>
      <c r="N14" s="144"/>
      <c r="O14" s="144"/>
      <c r="P14" s="144"/>
      <c r="Q14" s="144"/>
      <c r="R14" s="144"/>
      <c r="T14" s="33"/>
      <c r="V14" s="23"/>
    </row>
    <row r="15" spans="1:23" ht="14.25">
      <c r="A15" s="6"/>
      <c r="B15" s="94" t="s">
        <v>53</v>
      </c>
      <c r="C15" s="14"/>
      <c r="D15" s="14"/>
      <c r="E15" s="14"/>
      <c r="F15" s="14"/>
      <c r="G15" s="14"/>
      <c r="H15" s="101"/>
      <c r="I15" s="24"/>
      <c r="J15" s="144" t="s">
        <v>297</v>
      </c>
      <c r="K15" s="144"/>
      <c r="L15" s="144"/>
      <c r="M15" s="144"/>
      <c r="N15" s="144"/>
      <c r="O15" s="144"/>
      <c r="P15" s="144"/>
      <c r="Q15" s="144"/>
      <c r="R15" s="144"/>
      <c r="T15" s="33"/>
      <c r="U15" s="26"/>
      <c r="V15" s="43"/>
      <c r="W15" s="23"/>
    </row>
    <row r="16" spans="1:23" ht="12.75">
      <c r="A16" s="6"/>
      <c r="B16" s="14" t="s">
        <v>93</v>
      </c>
      <c r="C16" s="14"/>
      <c r="D16" s="14"/>
      <c r="E16" s="14"/>
      <c r="F16" s="14"/>
      <c r="G16" s="14"/>
      <c r="H16" s="101"/>
      <c r="I16" s="24"/>
      <c r="J16" s="144" t="s">
        <v>107</v>
      </c>
      <c r="K16" s="144"/>
      <c r="L16" s="144"/>
      <c r="M16" s="144"/>
      <c r="N16" s="144"/>
      <c r="O16" s="144"/>
      <c r="P16" s="144"/>
      <c r="Q16" s="144"/>
      <c r="R16" s="144"/>
      <c r="T16" s="33"/>
      <c r="U16" s="46"/>
      <c r="V16" s="43"/>
      <c r="W16" s="23"/>
    </row>
    <row r="17" spans="1:23" ht="12.75">
      <c r="A17" s="5"/>
      <c r="B17" s="1" t="s">
        <v>0</v>
      </c>
      <c r="C17" s="132">
        <v>1</v>
      </c>
      <c r="D17" s="102" t="s">
        <v>58</v>
      </c>
      <c r="E17" s="14"/>
      <c r="F17" s="14"/>
      <c r="G17" s="14"/>
      <c r="H17" s="101"/>
      <c r="I17" s="24"/>
      <c r="J17" s="144"/>
      <c r="K17" s="144"/>
      <c r="L17" s="144"/>
      <c r="M17" s="144"/>
      <c r="N17" s="144"/>
      <c r="O17" s="144"/>
      <c r="P17" s="144"/>
      <c r="Q17" s="144"/>
      <c r="R17" s="144"/>
      <c r="T17" s="33"/>
      <c r="U17" s="26"/>
      <c r="V17" s="43"/>
      <c r="W17" s="23"/>
    </row>
    <row r="18" spans="1:23" ht="12.75">
      <c r="A18" s="6"/>
      <c r="B18" s="1" t="s">
        <v>54</v>
      </c>
      <c r="C18" s="133">
        <f>$C$12/2</f>
        <v>-21.25</v>
      </c>
      <c r="D18" s="102" t="s">
        <v>59</v>
      </c>
      <c r="E18" s="103"/>
      <c r="F18" s="14"/>
      <c r="G18" s="14"/>
      <c r="H18" s="42"/>
      <c r="I18" s="24"/>
      <c r="J18" s="144" t="s">
        <v>108</v>
      </c>
      <c r="K18" s="144"/>
      <c r="L18" s="144"/>
      <c r="M18" s="144"/>
      <c r="N18" s="144"/>
      <c r="O18" s="144"/>
      <c r="P18" s="144"/>
      <c r="Q18" s="144"/>
      <c r="R18" s="144"/>
      <c r="T18" s="33"/>
      <c r="U18" s="26"/>
      <c r="V18" s="43"/>
      <c r="W18" s="23"/>
    </row>
    <row r="19" spans="1:23" ht="12.75">
      <c r="A19" s="5"/>
      <c r="B19" s="1" t="s">
        <v>55</v>
      </c>
      <c r="C19" s="133">
        <f>(($C$12^2-4*$C$14)/16)</f>
        <v>20.25</v>
      </c>
      <c r="D19" s="102" t="s">
        <v>57</v>
      </c>
      <c r="E19" s="14"/>
      <c r="F19" s="14"/>
      <c r="G19" s="14"/>
      <c r="H19" s="42"/>
      <c r="I19" s="24"/>
      <c r="J19" s="144" t="s">
        <v>109</v>
      </c>
      <c r="K19" s="144"/>
      <c r="L19" s="144"/>
      <c r="M19" s="144"/>
      <c r="N19" s="144"/>
      <c r="O19" s="144"/>
      <c r="P19" s="144"/>
      <c r="Q19" s="144"/>
      <c r="R19" s="144"/>
      <c r="W19" s="33"/>
    </row>
    <row r="20" spans="1:23" ht="12.75">
      <c r="A20" s="6"/>
      <c r="B20" s="1" t="s">
        <v>56</v>
      </c>
      <c r="C20" s="134">
        <f>-($C$13^2/64)</f>
        <v>0</v>
      </c>
      <c r="D20" s="102" t="s">
        <v>89</v>
      </c>
      <c r="E20" s="14"/>
      <c r="F20" s="14"/>
      <c r="G20" s="14"/>
      <c r="H20" s="101"/>
      <c r="I20" s="24"/>
      <c r="J20" s="144"/>
      <c r="K20" s="144"/>
      <c r="L20" s="144"/>
      <c r="M20" s="144"/>
      <c r="N20" s="144"/>
      <c r="O20" s="144"/>
      <c r="P20" s="144"/>
      <c r="Q20" s="144"/>
      <c r="R20" s="144"/>
      <c r="T20" s="23"/>
      <c r="U20" s="23"/>
      <c r="V20" s="23"/>
      <c r="W20" s="33"/>
    </row>
    <row r="21" spans="1:23" ht="12.75">
      <c r="A21" s="6"/>
      <c r="B21" s="110" t="s">
        <v>14</v>
      </c>
      <c r="C21" s="3"/>
      <c r="D21" s="3"/>
      <c r="E21" s="3"/>
      <c r="F21" s="14"/>
      <c r="G21" s="14"/>
      <c r="H21" s="14"/>
      <c r="I21" s="24"/>
      <c r="J21" s="144" t="s">
        <v>110</v>
      </c>
      <c r="K21" s="144"/>
      <c r="L21" s="144"/>
      <c r="M21" s="144"/>
      <c r="N21" s="144"/>
      <c r="O21" s="144"/>
      <c r="P21" s="144"/>
      <c r="Q21" s="144"/>
      <c r="R21" s="144"/>
      <c r="T21" s="33"/>
      <c r="U21" s="33"/>
      <c r="V21" s="33"/>
      <c r="W21" s="33"/>
    </row>
    <row r="22" spans="1:23" ht="12.75">
      <c r="A22" s="6"/>
      <c r="B22" s="4" t="s">
        <v>63</v>
      </c>
      <c r="C22" s="135">
        <f>((3*$C$19/$C$17)-($C$18^2/$C$17^2))/3</f>
        <v>-130.27083333333334</v>
      </c>
      <c r="D22" s="97" t="s">
        <v>60</v>
      </c>
      <c r="E22" s="3"/>
      <c r="F22" s="14"/>
      <c r="G22" s="14"/>
      <c r="H22" s="14"/>
      <c r="I22" s="24"/>
      <c r="J22" s="144" t="s">
        <v>111</v>
      </c>
      <c r="K22" s="144"/>
      <c r="L22" s="144"/>
      <c r="M22" s="144"/>
      <c r="N22" s="144"/>
      <c r="O22" s="144"/>
      <c r="P22" s="144"/>
      <c r="Q22" s="144"/>
      <c r="R22" s="144"/>
      <c r="T22" s="33"/>
      <c r="U22" s="43"/>
      <c r="V22" s="60"/>
      <c r="W22" s="33"/>
    </row>
    <row r="23" spans="1:23" ht="12.75">
      <c r="A23" s="6"/>
      <c r="B23" s="4" t="s">
        <v>64</v>
      </c>
      <c r="C23" s="136">
        <f>((2*$C$18^3/$C$17^3)-(9*$C$18*$C$19/$C$17^2)+(27*$C$20/$C$17))/27</f>
        <v>-567.355324074074</v>
      </c>
      <c r="D23" s="97" t="s">
        <v>61</v>
      </c>
      <c r="E23" s="3"/>
      <c r="F23" s="14"/>
      <c r="G23" s="14"/>
      <c r="H23" s="14"/>
      <c r="I23" s="24"/>
      <c r="J23" s="144"/>
      <c r="K23" s="144"/>
      <c r="L23" s="144"/>
      <c r="M23" s="144"/>
      <c r="N23" s="144"/>
      <c r="O23" s="144"/>
      <c r="P23" s="144"/>
      <c r="Q23" s="144"/>
      <c r="R23" s="144"/>
      <c r="T23" s="33"/>
      <c r="U23" s="43"/>
      <c r="V23" s="60"/>
      <c r="W23" s="33"/>
    </row>
    <row r="24" spans="1:23" ht="12.75">
      <c r="A24" s="5"/>
      <c r="B24" s="4" t="s">
        <v>65</v>
      </c>
      <c r="C24" s="136">
        <f>($C$23^2/4)+($C$22^3/27)</f>
        <v>-1406.979492187529</v>
      </c>
      <c r="D24" s="51" t="s">
        <v>62</v>
      </c>
      <c r="E24" s="3"/>
      <c r="F24" s="14"/>
      <c r="G24" s="14"/>
      <c r="H24" s="14"/>
      <c r="I24" s="24"/>
      <c r="J24" s="144" t="s">
        <v>112</v>
      </c>
      <c r="K24" s="144"/>
      <c r="L24" s="144"/>
      <c r="M24" s="144"/>
      <c r="N24" s="144"/>
      <c r="O24" s="144"/>
      <c r="P24" s="144"/>
      <c r="Q24" s="144"/>
      <c r="R24" s="144"/>
      <c r="T24" s="33"/>
      <c r="U24" s="43"/>
      <c r="V24" s="60"/>
      <c r="W24" s="33"/>
    </row>
    <row r="25" spans="1:22" ht="12.75">
      <c r="A25" s="104"/>
      <c r="B25" s="1" t="s">
        <v>24</v>
      </c>
      <c r="C25" s="136">
        <f>IF(AND($C$22=0,$C$23=0,$C$24=0),"N.A.",IF($C$24&lt;=0,SQRT(($C$23^2/4)-$C$24),"N.A."))</f>
        <v>286.1468074799838</v>
      </c>
      <c r="D25" s="97" t="s">
        <v>69</v>
      </c>
      <c r="E25" s="14"/>
      <c r="F25" s="83"/>
      <c r="G25" s="83"/>
      <c r="H25" s="83"/>
      <c r="I25" s="99"/>
      <c r="J25" s="144" t="s">
        <v>113</v>
      </c>
      <c r="K25" s="144"/>
      <c r="L25" s="144"/>
      <c r="M25" s="144"/>
      <c r="N25" s="144"/>
      <c r="O25" s="144"/>
      <c r="P25" s="144"/>
      <c r="Q25" s="144"/>
      <c r="R25" s="144"/>
      <c r="T25" s="33"/>
      <c r="U25" s="43"/>
      <c r="V25" s="60"/>
    </row>
    <row r="26" spans="1:22" ht="12.75">
      <c r="A26" s="5"/>
      <c r="B26" s="1" t="s">
        <v>25</v>
      </c>
      <c r="C26" s="136">
        <f>IF(AND($C$22=0,$C$23=0,$C$24=0),"N.A.",IF($C$24&lt;=0,$C$25^(1/3),"N.A."))</f>
        <v>6.589659407823071</v>
      </c>
      <c r="D26" s="97" t="s">
        <v>43</v>
      </c>
      <c r="E26" s="14"/>
      <c r="F26" s="14"/>
      <c r="G26" s="14"/>
      <c r="H26" s="3"/>
      <c r="I26" s="49"/>
      <c r="J26" s="144"/>
      <c r="K26" s="144"/>
      <c r="L26" s="144"/>
      <c r="M26" s="144"/>
      <c r="N26" s="144"/>
      <c r="O26" s="144"/>
      <c r="P26" s="144"/>
      <c r="Q26" s="144"/>
      <c r="R26" s="144"/>
      <c r="T26" s="33"/>
      <c r="U26" s="43"/>
      <c r="V26" s="60"/>
    </row>
    <row r="27" spans="1:18" ht="12.75">
      <c r="A27" s="6"/>
      <c r="B27" s="1" t="s">
        <v>26</v>
      </c>
      <c r="C27" s="136">
        <f>IF(AND($C$22=0,$C$23=0,$C$24=0),"N.A.",IF($C$24&lt;=0,ACOS(-($C$23/(2*$C$25))),"N.A."))</f>
        <v>0.13146394750085855</v>
      </c>
      <c r="D27" s="97" t="s">
        <v>70</v>
      </c>
      <c r="E27" s="14"/>
      <c r="F27" s="14"/>
      <c r="G27" s="14"/>
      <c r="H27" s="14"/>
      <c r="I27" s="24"/>
      <c r="J27" s="144" t="s">
        <v>114</v>
      </c>
      <c r="K27" s="144"/>
      <c r="L27" s="144"/>
      <c r="M27" s="144"/>
      <c r="N27" s="144"/>
      <c r="O27" s="144"/>
      <c r="P27" s="144"/>
      <c r="Q27" s="144"/>
      <c r="R27" s="144"/>
    </row>
    <row r="28" spans="1:18" ht="12.75">
      <c r="A28" s="5"/>
      <c r="B28" s="1" t="s">
        <v>27</v>
      </c>
      <c r="C28" s="136">
        <f>IF(AND($C$22=0,$C$23=0,$C$24=0),"N.A.",IF($C$24&lt;=0,$C$26*(-1),"N.A."))</f>
        <v>-6.589659407823071</v>
      </c>
      <c r="D28" s="97" t="s">
        <v>45</v>
      </c>
      <c r="E28" s="14"/>
      <c r="F28" s="14"/>
      <c r="G28" s="14"/>
      <c r="H28" s="14"/>
      <c r="I28" s="24"/>
      <c r="J28" s="144" t="s">
        <v>321</v>
      </c>
      <c r="K28" s="144"/>
      <c r="L28" s="144"/>
      <c r="M28" s="144"/>
      <c r="N28" s="144"/>
      <c r="O28" s="144"/>
      <c r="P28" s="144"/>
      <c r="Q28" s="144"/>
      <c r="R28" s="144"/>
    </row>
    <row r="29" spans="1:18" ht="12.75">
      <c r="A29" s="6"/>
      <c r="B29" s="1" t="s">
        <v>28</v>
      </c>
      <c r="C29" s="136">
        <f>IF(AND($C$22=0,$C$23=0,$C$24=0),"N.A.",IF($C$24&lt;=0,COS($C$27/3),"N.A."))</f>
        <v>0.9990399997787096</v>
      </c>
      <c r="D29" s="97" t="s">
        <v>46</v>
      </c>
      <c r="E29" s="14"/>
      <c r="F29" s="14"/>
      <c r="G29" s="14"/>
      <c r="H29" s="14"/>
      <c r="I29" s="24"/>
      <c r="J29" s="144" t="s">
        <v>115</v>
      </c>
      <c r="K29" s="144"/>
      <c r="L29" s="144"/>
      <c r="M29" s="144"/>
      <c r="N29" s="144"/>
      <c r="O29" s="144"/>
      <c r="P29" s="144"/>
      <c r="Q29" s="144"/>
      <c r="R29" s="144"/>
    </row>
    <row r="30" spans="1:18" ht="12.75">
      <c r="A30" s="105"/>
      <c r="B30" s="1" t="s">
        <v>29</v>
      </c>
      <c r="C30" s="136">
        <f>IF(AND($C$22=0,$C$23=0,$C$24=0),"N.A.",IF($C$24&lt;=0,SQRT(3)*SIN($C$27/3),"N.A."))</f>
        <v>0.07587645567939634</v>
      </c>
      <c r="D30" s="97" t="s">
        <v>47</v>
      </c>
      <c r="E30" s="14"/>
      <c r="F30" s="14"/>
      <c r="G30" s="14"/>
      <c r="H30" s="14"/>
      <c r="I30" s="24"/>
      <c r="J30" s="144"/>
      <c r="K30" s="144"/>
      <c r="L30" s="144"/>
      <c r="M30" s="144"/>
      <c r="N30" s="144"/>
      <c r="O30" s="144"/>
      <c r="P30" s="144"/>
      <c r="Q30" s="144"/>
      <c r="R30" s="144"/>
    </row>
    <row r="31" spans="1:18" ht="12.75">
      <c r="A31" s="6"/>
      <c r="B31" s="1" t="s">
        <v>30</v>
      </c>
      <c r="C31" s="136">
        <f>IF(AND($C$22=0,$C$23=0,$C$24=0),"N.A.",IF($C$24&lt;=0,($C$18/(3*$C$17))*(-1),"N.A."))</f>
        <v>7.083333333333333</v>
      </c>
      <c r="D31" s="97" t="s">
        <v>71</v>
      </c>
      <c r="E31" s="14"/>
      <c r="F31" s="14"/>
      <c r="G31" s="14"/>
      <c r="H31" s="14"/>
      <c r="I31" s="24"/>
      <c r="J31" s="144" t="s">
        <v>116</v>
      </c>
      <c r="K31" s="144"/>
      <c r="L31" s="144"/>
      <c r="M31" s="144"/>
      <c r="N31" s="144"/>
      <c r="O31" s="144"/>
      <c r="P31" s="144"/>
      <c r="Q31" s="144"/>
      <c r="R31" s="144"/>
    </row>
    <row r="32" spans="1:18" ht="14.25">
      <c r="A32" s="74"/>
      <c r="B32" s="1" t="s">
        <v>4</v>
      </c>
      <c r="C32" s="136" t="str">
        <f>IF(AND($C$22=0,$C$23=0,$C$24=0),"N.A.",IF($C$24&gt;0,-($C$23/2)+SQRT($C$24),"N.A."))</f>
        <v>N.A.</v>
      </c>
      <c r="D32" s="97" t="s">
        <v>72</v>
      </c>
      <c r="E32" s="14"/>
      <c r="F32" s="14"/>
      <c r="G32" s="14"/>
      <c r="H32" s="14"/>
      <c r="I32" s="24"/>
      <c r="J32" s="144" t="s">
        <v>298</v>
      </c>
      <c r="K32" s="144"/>
      <c r="L32" s="144"/>
      <c r="M32" s="144"/>
      <c r="N32" s="144"/>
      <c r="O32" s="144"/>
      <c r="P32" s="144"/>
      <c r="Q32" s="144"/>
      <c r="R32" s="144"/>
    </row>
    <row r="33" spans="1:18" ht="14.25">
      <c r="A33" s="74"/>
      <c r="B33" s="4" t="s">
        <v>5</v>
      </c>
      <c r="C33" s="136" t="str">
        <f>IF(AND($C$22=0,$C$23=0,$C$24=0),"N.A.",IF($C$24&gt;0,$C$32^(1/3),"N.A."))</f>
        <v>N.A.</v>
      </c>
      <c r="D33" s="97" t="s">
        <v>50</v>
      </c>
      <c r="E33" s="27"/>
      <c r="F33" s="14"/>
      <c r="G33" s="14"/>
      <c r="H33" s="14"/>
      <c r="I33" s="24"/>
      <c r="J33" s="144" t="s">
        <v>299</v>
      </c>
      <c r="K33" s="144"/>
      <c r="L33" s="144"/>
      <c r="M33" s="144"/>
      <c r="N33" s="144"/>
      <c r="O33" s="144"/>
      <c r="P33" s="144"/>
      <c r="Q33" s="144"/>
      <c r="R33" s="144"/>
    </row>
    <row r="34" spans="1:18" ht="14.25">
      <c r="A34" s="6"/>
      <c r="B34" s="4" t="s">
        <v>6</v>
      </c>
      <c r="C34" s="136" t="str">
        <f>IF(AND($C$22=0,$C$23=0,$C$24=0),"N.A.",IF($C$24&gt;0,-($C$23/2)-SQRT($C$24),"N.A."))</f>
        <v>N.A.</v>
      </c>
      <c r="D34" s="97" t="s">
        <v>73</v>
      </c>
      <c r="E34" s="54"/>
      <c r="F34" s="14"/>
      <c r="G34" s="14"/>
      <c r="H34" s="14"/>
      <c r="I34" s="24"/>
      <c r="J34" s="144" t="s">
        <v>300</v>
      </c>
      <c r="K34" s="144"/>
      <c r="L34" s="144"/>
      <c r="M34" s="144"/>
      <c r="N34" s="144"/>
      <c r="O34" s="144"/>
      <c r="P34" s="144"/>
      <c r="Q34" s="144"/>
      <c r="R34" s="144"/>
    </row>
    <row r="35" spans="1:18" ht="14.25">
      <c r="A35" s="5"/>
      <c r="B35" s="4" t="s">
        <v>31</v>
      </c>
      <c r="C35" s="137" t="str">
        <f>IF(AND($C$22=0,$C$23=0,$C$24=0),"N.A.",IF($C$24&gt;0,$C$34^(1/3),"N.A."))</f>
        <v>N.A.</v>
      </c>
      <c r="D35" s="97" t="s">
        <v>52</v>
      </c>
      <c r="E35" s="14"/>
      <c r="F35" s="14"/>
      <c r="G35" s="14"/>
      <c r="H35" s="14"/>
      <c r="I35" s="24"/>
      <c r="J35" s="144" t="s">
        <v>301</v>
      </c>
      <c r="K35" s="144"/>
      <c r="L35" s="144"/>
      <c r="M35" s="144"/>
      <c r="N35" s="144"/>
      <c r="O35" s="144"/>
      <c r="P35" s="144"/>
      <c r="Q35" s="144"/>
      <c r="R35" s="144"/>
    </row>
    <row r="36" spans="1:18" ht="12.75">
      <c r="A36" s="6"/>
      <c r="B36" s="29" t="s">
        <v>95</v>
      </c>
      <c r="C36" s="14"/>
      <c r="D36" s="14"/>
      <c r="E36" s="14"/>
      <c r="F36" s="14"/>
      <c r="G36" s="14"/>
      <c r="H36" s="14"/>
      <c r="I36" s="24"/>
      <c r="J36" s="144"/>
      <c r="K36" s="144"/>
      <c r="L36" s="144"/>
      <c r="M36" s="144"/>
      <c r="N36" s="144"/>
      <c r="O36" s="144"/>
      <c r="P36" s="144"/>
      <c r="Q36" s="144"/>
      <c r="R36" s="144"/>
    </row>
    <row r="37" spans="1:18" ht="12.75">
      <c r="A37" s="9"/>
      <c r="B37" s="83" t="s">
        <v>66</v>
      </c>
      <c r="C37" s="14"/>
      <c r="D37" s="83" t="s">
        <v>67</v>
      </c>
      <c r="E37" s="14"/>
      <c r="F37" s="99" t="s">
        <v>68</v>
      </c>
      <c r="G37" s="100"/>
      <c r="H37" s="14"/>
      <c r="I37" s="24"/>
      <c r="J37" s="144" t="s">
        <v>117</v>
      </c>
      <c r="K37" s="144"/>
      <c r="L37" s="144"/>
      <c r="M37" s="144"/>
      <c r="N37" s="144"/>
      <c r="O37" s="144"/>
      <c r="P37" s="144"/>
      <c r="Q37" s="144"/>
      <c r="R37" s="144"/>
    </row>
    <row r="38" spans="1:18" ht="12.75">
      <c r="A38" s="61" t="s">
        <v>7</v>
      </c>
      <c r="B38" s="115" t="str">
        <f>IF(AND($C$22=0,$C$23=0,$C$24=0),"N.A.",IF($C$24&gt;0,ROUND(($C$33+$C$35)-($C$18/(3*$C$17)),6),"N.A."))</f>
        <v>N.A.</v>
      </c>
      <c r="C38" s="128"/>
      <c r="D38" s="115">
        <f>IF(AND($C$22=0,$C$23=0,$C$24=0),"N.A.",IF($C$24&lt;=0,ROUND(2*$C$26*COS($C$27/3)-($C$18/(3*$C$17)),6),"N.A."))</f>
        <v>20.25</v>
      </c>
      <c r="E38" s="14"/>
      <c r="F38" s="115" t="str">
        <f>IF(AND($C$22=0,$C$23=0,$C$24=0),ROUND(($C$20/$C$17)^(1/3)*(-1),6),"N.A.")</f>
        <v>N.A.</v>
      </c>
      <c r="G38" s="97" t="str">
        <f>IF(AND($C$22=0,$C$23=0,$C$24=0),"    = (d1/a1)^(1/3)*(-1)",IF($C$24&lt;=0,"    = 2*j*COS(k/3)-(b/(3*a1))","    = (S+U)-(b/(3*a1))"))</f>
        <v>    = 2*j*COS(k/3)-(b/(3*a1))</v>
      </c>
      <c r="H38" s="14"/>
      <c r="I38" s="67"/>
      <c r="J38" s="144" t="s">
        <v>118</v>
      </c>
      <c r="K38" s="144"/>
      <c r="L38" s="144"/>
      <c r="M38" s="144"/>
      <c r="N38" s="144"/>
      <c r="O38" s="144"/>
      <c r="P38" s="144"/>
      <c r="Q38" s="144"/>
      <c r="R38" s="144"/>
    </row>
    <row r="39" spans="1:18" ht="12.75">
      <c r="A39" s="61" t="s">
        <v>8</v>
      </c>
      <c r="B39" s="118" t="str">
        <f>IF(AND($C$22=0,$C$23=0,$C$24=0),"N.A.",IF($C$24&gt;0,ROUND(-($C$33+$C$35)/2-($C$18/(3*$C$17)),6),"N.A."))</f>
        <v>N.A.</v>
      </c>
      <c r="C39" s="127">
        <f>IF(AND($C$22=0,$C$23=0,$C$24=0),"N.A.",IF($C$24&gt;0,ROUND(($C$33-$C$35)*SQRT(3)/2,6),""))</f>
      </c>
      <c r="D39" s="116">
        <f>IF(AND($C$22=0,$C$23=0,$C$24=0),"N.A.",IF($C$24&lt;=0,ROUND($C$28*($C$29+$C$30)+$C$31,6),"N.A."))</f>
        <v>0</v>
      </c>
      <c r="E39" s="14"/>
      <c r="F39" s="116" t="str">
        <f>IF(AND($C$22=0,$C$23=0,$C$24=0),ROUND(($C$20/$C$17)^(1/3)*(-1),6),"N.A.")</f>
        <v>N.A.</v>
      </c>
      <c r="G39" s="97" t="str">
        <f>IF(AND($C$22=0,$C$23=0,$C$24=0),"    = (d/a)^(1/3)*(-1)",IF($C$24&lt;=0,"    = L*(M+N)+P","    = Imaginary!"))</f>
        <v>    = L*(M+N)+P</v>
      </c>
      <c r="H39" s="14"/>
      <c r="I39" s="70"/>
      <c r="J39" s="144"/>
      <c r="K39" s="144"/>
      <c r="L39" s="144"/>
      <c r="M39" s="144"/>
      <c r="N39" s="142" t="s">
        <v>283</v>
      </c>
      <c r="O39" s="144"/>
      <c r="P39" s="144"/>
      <c r="Q39" s="144"/>
      <c r="R39" s="144"/>
    </row>
    <row r="40" spans="1:18" ht="12.75">
      <c r="A40" s="61" t="s">
        <v>9</v>
      </c>
      <c r="B40" s="119" t="str">
        <f>IF(AND($C$22=0,$C$23=0,$C$24=0),"N.A.",IF($C$24&gt;0,ROUND(-($C$33+$C$35)/2-($C$18/(3*$C$17)),6),"N.A."))</f>
        <v>N.A.</v>
      </c>
      <c r="C40" s="127">
        <f>IF(AND($C$22=0,$C$23=0,$C$24=0),"N.A.",IF($C$24&gt;0,ROUND(-($C$33-$C$35)*SQRT(3)/2,6),""))</f>
      </c>
      <c r="D40" s="117">
        <f>IF(AND($C$22=0,$C$23=0,$C$24=0),"N.A.",IF($C$24&lt;=0,ROUND($C$28*($C$29-$C$30)+$C$31,6),"N.A."))</f>
        <v>1</v>
      </c>
      <c r="E40" s="14"/>
      <c r="F40" s="117" t="str">
        <f>IF(AND($C$22=0,$C$23=0,$C$24=0),ROUND(($C$20/$C$17)^(1/3)*(-1),6),"N.A.")</f>
        <v>N.A.</v>
      </c>
      <c r="G40" s="97" t="str">
        <f>IF(AND($C$22=0,$C$23=0,$C$24=0),"    = (d/a)^(1/3)*(-1)",IF($C$24&lt;=0,"    = L*(M-N)+P","    = Imaginary!"))</f>
        <v>    = L*(M-N)+P</v>
      </c>
      <c r="H40" s="14"/>
      <c r="I40" s="49"/>
      <c r="J40" s="144" t="s">
        <v>119</v>
      </c>
      <c r="K40" s="144"/>
      <c r="L40" s="144"/>
      <c r="M40" s="144"/>
      <c r="N40" s="151" t="s">
        <v>275</v>
      </c>
      <c r="O40" s="152"/>
      <c r="P40" s="153"/>
      <c r="Q40" s="144"/>
      <c r="R40" s="144"/>
    </row>
    <row r="41" spans="1:18" ht="12.75">
      <c r="A41" s="6"/>
      <c r="B41" s="14"/>
      <c r="C41" s="14"/>
      <c r="D41" s="14"/>
      <c r="E41" s="14"/>
      <c r="F41" s="14"/>
      <c r="G41" s="14"/>
      <c r="H41" s="14"/>
      <c r="I41" s="24"/>
      <c r="J41" s="144"/>
      <c r="K41" s="144"/>
      <c r="L41" s="144"/>
      <c r="M41" s="144"/>
      <c r="N41" s="144"/>
      <c r="O41" s="144"/>
      <c r="P41" s="144"/>
      <c r="Q41" s="144"/>
      <c r="R41" s="144"/>
    </row>
    <row r="42" spans="1:18" ht="12.75">
      <c r="A42" s="6"/>
      <c r="B42" s="106" t="s">
        <v>2</v>
      </c>
      <c r="C42" s="120">
        <f>IF(AND($D$38="N.A.",$D$39="N.A."),$C$39/(2*(SQRT(((SQRT($B$39^2+$C$39^2))-$B$39)/2))),IF($D$38&lt;&gt;0,SQRT($D$38),IF($D$39&lt;&gt;0,SQRT($D$39))))</f>
        <v>4.5</v>
      </c>
      <c r="D42" s="129">
        <f>IF(AND($B$38="N.A.",$B$39="N.A.",$B$40="N.A."),"",(SQRT(((SQRT($B$39^2+$C$39^2))-$B$39)/2)))</f>
      </c>
      <c r="E42" s="107" t="str">
        <f>IF($D$38&lt;&gt;0,"= SQRT(y1)",IF($D$39&lt;&gt;0,"= SQRT(y2)"))</f>
        <v>= SQRT(y1)</v>
      </c>
      <c r="F42" s="14"/>
      <c r="G42" s="111">
        <f>IF($D$42&lt;&gt;"","    =Imaginary!","")</f>
      </c>
      <c r="H42" s="14"/>
      <c r="I42" s="24"/>
      <c r="J42" s="144" t="s">
        <v>120</v>
      </c>
      <c r="K42" s="144"/>
      <c r="L42" s="144"/>
      <c r="M42" s="144"/>
      <c r="N42" s="144"/>
      <c r="O42" s="144"/>
      <c r="P42" s="144"/>
      <c r="Q42" s="144"/>
      <c r="R42" s="144"/>
    </row>
    <row r="43" spans="1:18" ht="12.75">
      <c r="A43" s="6"/>
      <c r="B43" s="106" t="s">
        <v>3</v>
      </c>
      <c r="C43" s="121">
        <f>IF(AND($D$38="N.A.",$D$39="N.A."),-$C$40/(2*(SQRT(((SQRT($B$40^2+$C$40^2))-$B$40)/2))),IF($D$39&lt;&gt;0,SQRT($D$39),IF($D$40&lt;&gt;0,SQRT($D$40))))</f>
        <v>1</v>
      </c>
      <c r="D43" s="129">
        <f>IF(AND($B$38="N.A.",$B$39="N.A.",$B$40="N.A."),"",-(SQRT(((SQRT($B$40^2+$C$40^2))-$B$40)/2)))</f>
      </c>
      <c r="E43" s="107" t="str">
        <f>IF($D$39&lt;&gt;0,"= SQRT(y2)",IF($D$40&lt;&gt;0,"= SQRT(y3)"))</f>
        <v>= SQRT(y3)</v>
      </c>
      <c r="F43" s="14"/>
      <c r="G43" s="111">
        <f>IF($D$43&lt;&gt;"","    =Imaginary!","")</f>
      </c>
      <c r="H43" s="14"/>
      <c r="I43" s="24"/>
      <c r="J43" s="144"/>
      <c r="K43" s="144"/>
      <c r="L43" s="144"/>
      <c r="M43" s="144"/>
      <c r="N43" s="144"/>
      <c r="O43" s="144"/>
      <c r="P43" s="144"/>
      <c r="Q43" s="144"/>
      <c r="R43" s="144"/>
    </row>
    <row r="44" spans="1:18" ht="12.75">
      <c r="A44" s="81"/>
      <c r="B44" s="1" t="s">
        <v>74</v>
      </c>
      <c r="C44" s="121">
        <f>IF(AND($D$38="N.A.",$D$39="N.A."),-$C$13/(8*($C$42*$C$43+$C$42*$D$43+$D$42*$C$43+-($D$42*$D$43))),-$C$13/(8*$C$42*$C$43))</f>
        <v>0</v>
      </c>
      <c r="D44" s="130"/>
      <c r="E44" s="107" t="s">
        <v>76</v>
      </c>
      <c r="F44" s="42"/>
      <c r="G44" s="14"/>
      <c r="H44" s="35"/>
      <c r="I44" s="108"/>
      <c r="J44" s="144" t="s">
        <v>121</v>
      </c>
      <c r="K44" s="144"/>
      <c r="L44" s="144"/>
      <c r="M44" s="144"/>
      <c r="N44" s="144"/>
      <c r="O44" s="144"/>
      <c r="P44" s="144"/>
      <c r="Q44" s="144"/>
      <c r="R44" s="144"/>
    </row>
    <row r="45" spans="1:18" ht="12.75">
      <c r="A45" s="6"/>
      <c r="B45" s="1" t="s">
        <v>75</v>
      </c>
      <c r="C45" s="122">
        <f>IF(AND($D$38="N.A.",$D$39="N.A."),$C$7/(4*$C$6),$C$7/(4*$C$6))</f>
        <v>0.5</v>
      </c>
      <c r="D45" s="130"/>
      <c r="E45" s="107" t="s">
        <v>77</v>
      </c>
      <c r="F45" s="58"/>
      <c r="G45" s="14"/>
      <c r="H45" s="35"/>
      <c r="I45" s="108"/>
      <c r="J45" s="144" t="s">
        <v>122</v>
      </c>
      <c r="K45" s="144"/>
      <c r="L45" s="144"/>
      <c r="M45" s="144"/>
      <c r="N45" s="144"/>
      <c r="O45" s="144"/>
      <c r="P45" s="144"/>
      <c r="Q45" s="144"/>
      <c r="R45" s="144"/>
    </row>
    <row r="46" spans="1:18" ht="12.75">
      <c r="A46" s="6"/>
      <c r="B46" s="14"/>
      <c r="C46" s="14"/>
      <c r="D46" s="14"/>
      <c r="E46" s="75"/>
      <c r="F46" s="78"/>
      <c r="G46" s="75"/>
      <c r="H46" s="35"/>
      <c r="I46" s="108"/>
      <c r="J46" s="144" t="s">
        <v>123</v>
      </c>
      <c r="K46" s="144"/>
      <c r="L46" s="144"/>
      <c r="M46" s="144"/>
      <c r="N46" s="144"/>
      <c r="O46" s="144"/>
      <c r="P46" s="144"/>
      <c r="Q46" s="144"/>
      <c r="R46" s="144"/>
    </row>
    <row r="47" spans="1:18" ht="12.75">
      <c r="A47" s="104"/>
      <c r="B47" s="44" t="s">
        <v>94</v>
      </c>
      <c r="C47" s="14"/>
      <c r="D47" s="14"/>
      <c r="E47" s="75"/>
      <c r="F47" s="58"/>
      <c r="G47" s="75"/>
      <c r="H47" s="14"/>
      <c r="I47" s="24"/>
      <c r="J47" s="144" t="s">
        <v>124</v>
      </c>
      <c r="K47" s="144"/>
      <c r="L47" s="144"/>
      <c r="M47" s="144"/>
      <c r="N47" s="144"/>
      <c r="O47" s="144"/>
      <c r="P47" s="144"/>
      <c r="Q47" s="144"/>
      <c r="R47" s="144"/>
    </row>
    <row r="48" spans="1:18" ht="12.75">
      <c r="A48" s="104"/>
      <c r="B48" s="4" t="s">
        <v>10</v>
      </c>
      <c r="C48" s="120">
        <f>$C$42+$C$43+$C$44-$C$45</f>
        <v>5</v>
      </c>
      <c r="D48" s="131">
        <f>IF(AND($B$38="N.A.",$B$39="N.A.",$B$40="N.A."),"",IF($D$42+$D$43=0,"",$D$42+$D$43))</f>
      </c>
      <c r="E48" s="107" t="s">
        <v>85</v>
      </c>
      <c r="F48" s="14"/>
      <c r="G48" s="75"/>
      <c r="H48" s="14"/>
      <c r="I48" s="24"/>
      <c r="J48" s="144" t="s">
        <v>125</v>
      </c>
      <c r="K48" s="144"/>
      <c r="L48" s="144"/>
      <c r="M48" s="144"/>
      <c r="N48" s="144"/>
      <c r="O48" s="144"/>
      <c r="P48" s="144"/>
      <c r="Q48" s="144"/>
      <c r="R48" s="144"/>
    </row>
    <row r="49" spans="1:18" ht="12.75">
      <c r="A49" s="104"/>
      <c r="B49" s="4" t="s">
        <v>11</v>
      </c>
      <c r="C49" s="121">
        <f>$C$42-$C$43-$C$44-$C$45</f>
        <v>3</v>
      </c>
      <c r="D49" s="129">
        <f>IF(AND($B$38="N.A.",$B$39="N.A.",$B$40="N.A."),"",$D$42-$D$43)</f>
      </c>
      <c r="E49" s="107" t="s">
        <v>86</v>
      </c>
      <c r="G49" s="111">
        <f>IF($D$49&lt;&gt;"","    =Imaginary!","")</f>
      </c>
      <c r="H49" s="14"/>
      <c r="I49" s="24"/>
      <c r="J49" s="144"/>
      <c r="K49" s="144"/>
      <c r="L49" s="144"/>
      <c r="M49" s="144"/>
      <c r="N49" s="144"/>
      <c r="O49" s="144"/>
      <c r="P49" s="144"/>
      <c r="Q49" s="144"/>
      <c r="R49" s="144"/>
    </row>
    <row r="50" spans="1:18" ht="12.75">
      <c r="A50" s="6"/>
      <c r="B50" s="4" t="s">
        <v>12</v>
      </c>
      <c r="C50" s="121">
        <f>-$C$42+$C$43-$C$44-$C$45</f>
        <v>-4</v>
      </c>
      <c r="D50" s="129">
        <f>IF(AND($B$38="N.A.",$B$39="N.A.",$B$40="N.A."),"",-$D$42+$D$43)</f>
      </c>
      <c r="E50" s="107" t="s">
        <v>87</v>
      </c>
      <c r="G50" s="111">
        <f>IF($D$50&lt;&gt;"","    =Imaginary!","")</f>
      </c>
      <c r="H50" s="14"/>
      <c r="I50" s="24"/>
      <c r="J50" s="144" t="s">
        <v>126</v>
      </c>
      <c r="K50" s="144"/>
      <c r="L50" s="144"/>
      <c r="M50" s="144"/>
      <c r="N50" s="144"/>
      <c r="O50" s="144"/>
      <c r="P50" s="144"/>
      <c r="Q50" s="144"/>
      <c r="R50" s="144"/>
    </row>
    <row r="51" spans="1:18" ht="12.75">
      <c r="A51" s="6"/>
      <c r="B51" s="4" t="s">
        <v>13</v>
      </c>
      <c r="C51" s="122">
        <f>-$C$42-$C$43+$C$44-$C$45</f>
        <v>-6</v>
      </c>
      <c r="D51" s="131">
        <f>IF(AND($B$38="N.A.",$B$39="N.A.",$B$40="N.A."),"",IF(-$D$42-$D$43=0,"",-$D$42-$D$43))</f>
      </c>
      <c r="E51" s="107" t="s">
        <v>88</v>
      </c>
      <c r="F51" s="14"/>
      <c r="G51" s="14"/>
      <c r="H51" s="14"/>
      <c r="I51" s="24"/>
      <c r="J51" s="144" t="s">
        <v>127</v>
      </c>
      <c r="K51" s="144"/>
      <c r="L51" s="144"/>
      <c r="M51" s="144"/>
      <c r="N51" s="144"/>
      <c r="O51" s="144"/>
      <c r="P51" s="144"/>
      <c r="Q51" s="144"/>
      <c r="R51" s="144"/>
    </row>
    <row r="52" spans="1:18" ht="12.75">
      <c r="A52" s="84"/>
      <c r="B52" s="87"/>
      <c r="C52" s="87"/>
      <c r="D52" s="87"/>
      <c r="E52" s="87"/>
      <c r="F52" s="87"/>
      <c r="G52" s="87"/>
      <c r="H52" s="88"/>
      <c r="I52" s="89"/>
      <c r="J52" s="144" t="s">
        <v>128</v>
      </c>
      <c r="K52" s="144"/>
      <c r="L52" s="144"/>
      <c r="M52" s="144"/>
      <c r="N52" s="144"/>
      <c r="O52" s="144"/>
      <c r="P52" s="144"/>
      <c r="Q52" s="144"/>
      <c r="R52" s="144"/>
    </row>
    <row r="53" spans="1:18" ht="12.75">
      <c r="A53" s="90"/>
      <c r="B53" s="14"/>
      <c r="C53" s="14"/>
      <c r="D53" s="14"/>
      <c r="E53" s="14"/>
      <c r="F53" s="14"/>
      <c r="G53" s="14"/>
      <c r="H53" s="14"/>
      <c r="I53" s="14"/>
      <c r="J53" s="144" t="s">
        <v>129</v>
      </c>
      <c r="K53" s="144"/>
      <c r="L53" s="144"/>
      <c r="M53" s="144"/>
      <c r="N53" s="144"/>
      <c r="O53" s="144"/>
      <c r="P53" s="144"/>
      <c r="Q53" s="144"/>
      <c r="R53" s="144"/>
    </row>
    <row r="54" spans="1:18" ht="12.75">
      <c r="A54" s="30"/>
      <c r="B54" s="27"/>
      <c r="C54" s="14"/>
      <c r="D54" s="14"/>
      <c r="E54" s="14"/>
      <c r="F54" s="14"/>
      <c r="G54" s="14"/>
      <c r="H54" s="1"/>
      <c r="I54" s="14"/>
      <c r="J54" s="144" t="s">
        <v>130</v>
      </c>
      <c r="K54" s="144"/>
      <c r="L54" s="144"/>
      <c r="M54" s="144"/>
      <c r="N54" s="144"/>
      <c r="O54" s="144"/>
      <c r="P54" s="144"/>
      <c r="Q54" s="144"/>
      <c r="R54" s="144"/>
    </row>
    <row r="55" spans="1:18" ht="12.75">
      <c r="A55" s="30"/>
      <c r="B55" s="27"/>
      <c r="C55" s="14"/>
      <c r="D55" s="14"/>
      <c r="E55" s="14"/>
      <c r="F55" s="14"/>
      <c r="G55" s="14"/>
      <c r="H55" s="14"/>
      <c r="I55" s="30"/>
      <c r="J55" s="144"/>
      <c r="K55" s="144"/>
      <c r="L55" s="144"/>
      <c r="M55" s="144"/>
      <c r="N55" s="144"/>
      <c r="O55" s="144"/>
      <c r="P55" s="144"/>
      <c r="Q55" s="144"/>
      <c r="R55" s="144"/>
    </row>
    <row r="56" spans="1:18" ht="12.75">
      <c r="A56" s="30"/>
      <c r="B56" s="30"/>
      <c r="C56" s="30"/>
      <c r="D56" s="30"/>
      <c r="E56" s="30"/>
      <c r="F56" s="30"/>
      <c r="G56" s="30"/>
      <c r="H56" s="30"/>
      <c r="I56" s="30"/>
      <c r="J56" s="144" t="s">
        <v>131</v>
      </c>
      <c r="K56" s="144"/>
      <c r="L56" s="144"/>
      <c r="M56" s="144"/>
      <c r="N56" s="144"/>
      <c r="O56" s="144"/>
      <c r="P56" s="144"/>
      <c r="Q56" s="144"/>
      <c r="R56" s="144"/>
    </row>
    <row r="57" spans="1:18" ht="12.75">
      <c r="A57" s="30"/>
      <c r="B57" s="30"/>
      <c r="C57" s="30"/>
      <c r="D57" s="30"/>
      <c r="E57" s="30"/>
      <c r="F57" s="30"/>
      <c r="G57" s="30"/>
      <c r="H57" s="30"/>
      <c r="I57" s="14"/>
      <c r="J57" s="144" t="s">
        <v>132</v>
      </c>
      <c r="K57" s="144"/>
      <c r="L57" s="144"/>
      <c r="M57" s="144"/>
      <c r="N57" s="144"/>
      <c r="O57" s="144"/>
      <c r="P57" s="144"/>
      <c r="Q57" s="144"/>
      <c r="R57" s="144"/>
    </row>
    <row r="58" spans="1:18" ht="14.25">
      <c r="A58" s="30"/>
      <c r="B58" s="30"/>
      <c r="C58" s="30"/>
      <c r="D58" s="30"/>
      <c r="E58" s="30"/>
      <c r="F58" s="30"/>
      <c r="G58" s="30"/>
      <c r="H58" s="14"/>
      <c r="I58" s="14"/>
      <c r="J58" s="146" t="s">
        <v>302</v>
      </c>
      <c r="K58" s="144"/>
      <c r="L58" s="144"/>
      <c r="M58" s="144"/>
      <c r="N58" s="144"/>
      <c r="O58" s="144"/>
      <c r="P58" s="144"/>
      <c r="Q58" s="144"/>
      <c r="R58" s="144"/>
    </row>
    <row r="59" spans="1:18" ht="12.75">
      <c r="A59" s="14"/>
      <c r="B59" s="14"/>
      <c r="C59" s="14"/>
      <c r="D59" s="14"/>
      <c r="E59" s="14"/>
      <c r="F59" s="14"/>
      <c r="G59" s="14"/>
      <c r="H59" s="14"/>
      <c r="I59" s="14"/>
      <c r="J59" s="144"/>
      <c r="K59" s="144"/>
      <c r="L59" s="144"/>
      <c r="M59" s="144"/>
      <c r="N59" s="144"/>
      <c r="O59" s="144"/>
      <c r="P59" s="144"/>
      <c r="Q59" s="144"/>
      <c r="R59" s="144"/>
    </row>
    <row r="60" spans="1:18" ht="12.75">
      <c r="A60" s="18"/>
      <c r="B60" s="14"/>
      <c r="C60" s="14"/>
      <c r="D60" s="14"/>
      <c r="E60" s="14"/>
      <c r="F60" s="14"/>
      <c r="G60" s="14"/>
      <c r="H60" s="14"/>
      <c r="I60" s="14"/>
      <c r="J60" s="144" t="s">
        <v>133</v>
      </c>
      <c r="K60" s="144"/>
      <c r="L60" s="144"/>
      <c r="M60" s="144"/>
      <c r="N60" s="144"/>
      <c r="O60" s="144"/>
      <c r="P60" s="144"/>
      <c r="Q60" s="144"/>
      <c r="R60" s="144"/>
    </row>
    <row r="61" spans="1:18" ht="14.25">
      <c r="A61" s="14"/>
      <c r="B61" s="14"/>
      <c r="C61" s="14"/>
      <c r="D61" s="14"/>
      <c r="E61" s="14"/>
      <c r="F61" s="14"/>
      <c r="G61" s="14"/>
      <c r="H61" s="14"/>
      <c r="I61" s="14"/>
      <c r="J61" s="144" t="s">
        <v>303</v>
      </c>
      <c r="K61" s="144"/>
      <c r="L61" s="144"/>
      <c r="M61" s="144"/>
      <c r="N61" s="144"/>
      <c r="O61" s="144"/>
      <c r="P61" s="144"/>
      <c r="Q61" s="144"/>
      <c r="R61" s="144"/>
    </row>
    <row r="62" spans="1:18" ht="12.75">
      <c r="A62" s="91"/>
      <c r="B62" s="20"/>
      <c r="C62" s="20"/>
      <c r="D62" s="20"/>
      <c r="E62" s="56"/>
      <c r="F62" s="14"/>
      <c r="G62" s="14"/>
      <c r="H62" s="14"/>
      <c r="I62" s="14"/>
      <c r="J62" s="144" t="s">
        <v>134</v>
      </c>
      <c r="K62" s="144"/>
      <c r="L62" s="144"/>
      <c r="M62" s="144"/>
      <c r="N62" s="144"/>
      <c r="O62" s="144"/>
      <c r="P62" s="144"/>
      <c r="Q62" s="144"/>
      <c r="R62" s="144"/>
    </row>
    <row r="63" spans="1:18" ht="12.75">
      <c r="A63" s="14"/>
      <c r="B63" s="14"/>
      <c r="C63" s="14"/>
      <c r="D63" s="14"/>
      <c r="E63" s="14"/>
      <c r="F63" s="14"/>
      <c r="G63" s="14"/>
      <c r="H63" s="14"/>
      <c r="I63" s="14"/>
      <c r="J63" s="144"/>
      <c r="K63" s="144"/>
      <c r="L63" s="144"/>
      <c r="M63" s="144"/>
      <c r="N63" s="144"/>
      <c r="O63" s="144"/>
      <c r="P63" s="144"/>
      <c r="Q63" s="144"/>
      <c r="R63" s="144"/>
    </row>
    <row r="64" spans="1:18" ht="12.75">
      <c r="A64" s="14"/>
      <c r="B64" s="14"/>
      <c r="C64" s="14"/>
      <c r="D64" s="14"/>
      <c r="E64" s="14"/>
      <c r="F64" s="14"/>
      <c r="G64" s="14"/>
      <c r="H64" s="14"/>
      <c r="I64" s="14"/>
      <c r="J64" s="144" t="s">
        <v>109</v>
      </c>
      <c r="K64" s="144"/>
      <c r="L64" s="144"/>
      <c r="M64" s="144"/>
      <c r="N64" s="144"/>
      <c r="O64" s="144"/>
      <c r="P64" s="144"/>
      <c r="Q64" s="144"/>
      <c r="R64" s="144"/>
    </row>
    <row r="65" spans="1:18" ht="12.75">
      <c r="A65" s="14"/>
      <c r="B65" s="14"/>
      <c r="C65" s="14"/>
      <c r="D65" s="14"/>
      <c r="E65" s="14"/>
      <c r="F65" s="14"/>
      <c r="G65" s="14"/>
      <c r="H65" s="14"/>
      <c r="I65" s="14"/>
      <c r="J65" s="144" t="s">
        <v>135</v>
      </c>
      <c r="K65" s="144"/>
      <c r="L65" s="144"/>
      <c r="M65" s="144"/>
      <c r="N65" s="144"/>
      <c r="O65" s="144"/>
      <c r="P65" s="144"/>
      <c r="Q65" s="144"/>
      <c r="R65" s="144"/>
    </row>
    <row r="66" spans="1:18" ht="12.75">
      <c r="A66" s="1"/>
      <c r="B66" s="68"/>
      <c r="C66" s="14"/>
      <c r="D66" s="92"/>
      <c r="E66" s="68"/>
      <c r="F66" s="14"/>
      <c r="G66" s="93"/>
      <c r="H66" s="14"/>
      <c r="I66" s="14"/>
      <c r="J66" s="144"/>
      <c r="K66" s="144"/>
      <c r="L66" s="144"/>
      <c r="M66" s="144"/>
      <c r="N66" s="144"/>
      <c r="O66" s="144"/>
      <c r="P66" s="144"/>
      <c r="Q66" s="144"/>
      <c r="R66" s="144"/>
    </row>
    <row r="67" spans="1:18" ht="12.75">
      <c r="A67" s="14"/>
      <c r="B67" s="14"/>
      <c r="C67" s="14"/>
      <c r="D67" s="14"/>
      <c r="E67" s="14"/>
      <c r="F67" s="14"/>
      <c r="G67" s="14"/>
      <c r="H67" s="14"/>
      <c r="I67" s="14"/>
      <c r="J67" s="144" t="s">
        <v>282</v>
      </c>
      <c r="K67" s="144"/>
      <c r="L67" s="144"/>
      <c r="M67" s="144"/>
      <c r="N67" s="144"/>
      <c r="O67" s="144"/>
      <c r="P67" s="144"/>
      <c r="Q67" s="144"/>
      <c r="R67" s="144"/>
    </row>
    <row r="68" spans="1:18" ht="12.75">
      <c r="A68" s="18"/>
      <c r="B68" s="14"/>
      <c r="C68" s="14"/>
      <c r="D68" s="14"/>
      <c r="E68" s="14"/>
      <c r="F68" s="14"/>
      <c r="G68" s="14"/>
      <c r="H68" s="14"/>
      <c r="I68" s="14"/>
      <c r="J68" s="144" t="s">
        <v>136</v>
      </c>
      <c r="K68" s="144"/>
      <c r="L68" s="144"/>
      <c r="M68" s="144"/>
      <c r="N68" s="144"/>
      <c r="O68" s="144"/>
      <c r="P68" s="144"/>
      <c r="Q68" s="144"/>
      <c r="R68" s="144"/>
    </row>
    <row r="69" spans="1:18" ht="12.75">
      <c r="A69" s="94"/>
      <c r="B69" s="14"/>
      <c r="C69" s="14"/>
      <c r="D69" s="14"/>
      <c r="E69" s="14"/>
      <c r="F69" s="14"/>
      <c r="G69" s="14"/>
      <c r="H69" s="14"/>
      <c r="I69" s="14"/>
      <c r="J69" s="144"/>
      <c r="K69" s="144"/>
      <c r="L69" s="144"/>
      <c r="M69" s="144"/>
      <c r="N69" s="144"/>
      <c r="O69" s="144"/>
      <c r="P69" s="144"/>
      <c r="Q69" s="144"/>
      <c r="R69" s="144"/>
    </row>
    <row r="70" spans="1:18" ht="14.25">
      <c r="A70" s="1"/>
      <c r="B70" s="14"/>
      <c r="C70" s="14"/>
      <c r="D70" s="56"/>
      <c r="E70" s="14"/>
      <c r="F70" s="14"/>
      <c r="G70" s="14"/>
      <c r="H70" s="14"/>
      <c r="I70" s="14"/>
      <c r="J70" s="144" t="s">
        <v>304</v>
      </c>
      <c r="K70" s="144"/>
      <c r="L70" s="144"/>
      <c r="M70" s="144"/>
      <c r="N70" s="144"/>
      <c r="O70" s="144"/>
      <c r="P70" s="144"/>
      <c r="Q70" s="144"/>
      <c r="R70" s="144"/>
    </row>
    <row r="71" spans="1:18" ht="12.75">
      <c r="A71" s="14"/>
      <c r="B71" s="14"/>
      <c r="C71" s="14"/>
      <c r="D71" s="14"/>
      <c r="E71" s="14"/>
      <c r="F71" s="14"/>
      <c r="G71" s="14"/>
      <c r="H71" s="14"/>
      <c r="I71" s="14"/>
      <c r="J71" s="144" t="s">
        <v>137</v>
      </c>
      <c r="K71" s="144"/>
      <c r="L71" s="144"/>
      <c r="M71" s="144"/>
      <c r="N71" s="144"/>
      <c r="O71" s="144"/>
      <c r="P71" s="144"/>
      <c r="Q71" s="144"/>
      <c r="R71" s="144"/>
    </row>
    <row r="72" spans="1:18" ht="12.75">
      <c r="A72" s="14"/>
      <c r="B72" s="14"/>
      <c r="C72" s="14"/>
      <c r="D72" s="14"/>
      <c r="E72" s="14"/>
      <c r="F72" s="14"/>
      <c r="G72" s="14"/>
      <c r="H72" s="14"/>
      <c r="I72" s="14"/>
      <c r="J72" s="144"/>
      <c r="K72" s="144"/>
      <c r="L72" s="144"/>
      <c r="M72" s="144"/>
      <c r="N72" s="144"/>
      <c r="O72" s="144"/>
      <c r="P72" s="144"/>
      <c r="Q72" s="144"/>
      <c r="R72" s="144"/>
    </row>
    <row r="73" spans="1:18" ht="12.75">
      <c r="A73" s="14"/>
      <c r="B73" s="14"/>
      <c r="C73" s="14"/>
      <c r="D73" s="14"/>
      <c r="E73" s="14"/>
      <c r="F73" s="14"/>
      <c r="G73" s="14"/>
      <c r="H73" s="14"/>
      <c r="I73" s="14"/>
      <c r="J73" s="144" t="s">
        <v>116</v>
      </c>
      <c r="K73" s="144"/>
      <c r="L73" s="144"/>
      <c r="M73" s="144"/>
      <c r="N73" s="144"/>
      <c r="O73" s="144"/>
      <c r="P73" s="144"/>
      <c r="Q73" s="144"/>
      <c r="R73" s="144"/>
    </row>
    <row r="74" spans="1:18" ht="14.25">
      <c r="A74" s="14"/>
      <c r="B74" s="14"/>
      <c r="C74" s="14"/>
      <c r="D74" s="14"/>
      <c r="E74" s="14"/>
      <c r="F74" s="14"/>
      <c r="G74" s="14"/>
      <c r="H74" s="14"/>
      <c r="I74" s="14"/>
      <c r="J74" s="144" t="s">
        <v>305</v>
      </c>
      <c r="K74" s="144"/>
      <c r="L74" s="144"/>
      <c r="M74" s="144"/>
      <c r="N74" s="144"/>
      <c r="O74" s="144"/>
      <c r="P74" s="144"/>
      <c r="Q74" s="144"/>
      <c r="R74" s="144"/>
    </row>
    <row r="75" spans="1:18" ht="14.25">
      <c r="A75" s="14"/>
      <c r="B75" s="14"/>
      <c r="C75" s="14"/>
      <c r="D75" s="14"/>
      <c r="E75" s="14"/>
      <c r="F75" s="14"/>
      <c r="G75" s="14"/>
      <c r="H75" s="14"/>
      <c r="I75" s="14"/>
      <c r="J75" s="144" t="s">
        <v>306</v>
      </c>
      <c r="K75" s="144"/>
      <c r="L75" s="144"/>
      <c r="M75" s="144"/>
      <c r="N75" s="144"/>
      <c r="O75" s="144"/>
      <c r="P75" s="144"/>
      <c r="Q75" s="144"/>
      <c r="R75" s="144"/>
    </row>
    <row r="76" spans="1:18" ht="12.75">
      <c r="A76" s="14"/>
      <c r="B76" s="14"/>
      <c r="C76" s="14"/>
      <c r="D76" s="14"/>
      <c r="E76" s="14"/>
      <c r="F76" s="14"/>
      <c r="G76" s="14"/>
      <c r="H76" s="14"/>
      <c r="I76" s="14"/>
      <c r="J76" s="144"/>
      <c r="K76" s="144"/>
      <c r="L76" s="144"/>
      <c r="M76" s="144"/>
      <c r="N76" s="144"/>
      <c r="O76" s="144"/>
      <c r="P76" s="144"/>
      <c r="Q76" s="144"/>
      <c r="R76" s="144"/>
    </row>
    <row r="77" spans="1:18" ht="12.75">
      <c r="A77" s="14"/>
      <c r="B77" s="14"/>
      <c r="C77" s="14"/>
      <c r="D77" s="14"/>
      <c r="E77" s="14"/>
      <c r="F77" s="14"/>
      <c r="G77" s="14"/>
      <c r="H77" s="14"/>
      <c r="I77" s="14"/>
      <c r="J77" s="144" t="s">
        <v>138</v>
      </c>
      <c r="K77" s="144"/>
      <c r="L77" s="144"/>
      <c r="M77" s="144"/>
      <c r="N77" s="144"/>
      <c r="O77" s="144"/>
      <c r="P77" s="144"/>
      <c r="Q77" s="144"/>
      <c r="R77" s="144"/>
    </row>
    <row r="78" spans="1:18" ht="12.75">
      <c r="A78" s="14"/>
      <c r="B78" s="14"/>
      <c r="C78" s="14"/>
      <c r="D78" s="14"/>
      <c r="E78" s="14"/>
      <c r="F78" s="14"/>
      <c r="G78" s="14"/>
      <c r="H78" s="14"/>
      <c r="I78" s="14"/>
      <c r="J78" s="144"/>
      <c r="K78" s="144"/>
      <c r="L78" s="144"/>
      <c r="M78" s="144"/>
      <c r="N78" s="23"/>
      <c r="O78" s="144"/>
      <c r="P78" s="144"/>
      <c r="Q78" s="144"/>
      <c r="R78" s="144"/>
    </row>
    <row r="79" spans="1:18" ht="12.75">
      <c r="A79" s="14"/>
      <c r="B79" s="14"/>
      <c r="C79" s="14"/>
      <c r="D79" s="14"/>
      <c r="E79" s="14"/>
      <c r="F79" s="14"/>
      <c r="G79" s="14"/>
      <c r="H79" s="14"/>
      <c r="I79" s="14"/>
      <c r="J79" s="144" t="s">
        <v>119</v>
      </c>
      <c r="K79" s="144"/>
      <c r="L79" s="144"/>
      <c r="M79" s="144"/>
      <c r="N79" s="151" t="s">
        <v>275</v>
      </c>
      <c r="O79" s="152"/>
      <c r="P79" s="153"/>
      <c r="Q79" s="144"/>
      <c r="R79" s="144"/>
    </row>
    <row r="80" spans="1:18" ht="12.75">
      <c r="A80" s="14"/>
      <c r="B80" s="14"/>
      <c r="C80" s="14"/>
      <c r="D80" s="14"/>
      <c r="E80" s="14"/>
      <c r="F80" s="14"/>
      <c r="G80" s="14"/>
      <c r="H80" s="14"/>
      <c r="I80" s="14"/>
      <c r="J80" s="144"/>
      <c r="K80" s="144"/>
      <c r="L80" s="144"/>
      <c r="M80" s="144"/>
      <c r="N80" s="144"/>
      <c r="O80" s="144"/>
      <c r="P80" s="144"/>
      <c r="Q80" s="144"/>
      <c r="R80" s="144"/>
    </row>
    <row r="81" spans="1:18" ht="12.75">
      <c r="A81" s="14"/>
      <c r="B81" s="14"/>
      <c r="C81" s="14"/>
      <c r="D81" s="14"/>
      <c r="E81" s="14"/>
      <c r="F81" s="14"/>
      <c r="G81" s="14"/>
      <c r="H81" s="14"/>
      <c r="I81" s="14"/>
      <c r="J81" s="144" t="s">
        <v>139</v>
      </c>
      <c r="K81" s="144"/>
      <c r="L81" s="144"/>
      <c r="M81" s="144"/>
      <c r="N81" s="144"/>
      <c r="O81" s="144"/>
      <c r="P81" s="144"/>
      <c r="Q81" s="144"/>
      <c r="R81" s="144"/>
    </row>
    <row r="82" spans="1:18" ht="12.75">
      <c r="A82" s="14"/>
      <c r="B82" s="14"/>
      <c r="C82" s="14"/>
      <c r="D82" s="14"/>
      <c r="E82" s="14"/>
      <c r="F82" s="14"/>
      <c r="G82" s="14"/>
      <c r="H82" s="14"/>
      <c r="I82" s="14"/>
      <c r="J82" s="144" t="s">
        <v>140</v>
      </c>
      <c r="K82" s="144"/>
      <c r="L82" s="144"/>
      <c r="M82" s="144"/>
      <c r="N82" s="144"/>
      <c r="O82" s="144"/>
      <c r="P82" s="144"/>
      <c r="Q82" s="144"/>
      <c r="R82" s="144"/>
    </row>
    <row r="83" spans="1:18" ht="12.75">
      <c r="A83" s="14"/>
      <c r="B83" s="14"/>
      <c r="C83" s="14"/>
      <c r="D83" s="14"/>
      <c r="E83" s="14"/>
      <c r="F83" s="14"/>
      <c r="G83" s="14"/>
      <c r="H83" s="14"/>
      <c r="I83" s="14"/>
      <c r="J83" s="144" t="s">
        <v>141</v>
      </c>
      <c r="K83" s="144"/>
      <c r="L83" s="144"/>
      <c r="M83" s="144"/>
      <c r="N83" s="144"/>
      <c r="O83" s="144"/>
      <c r="P83" s="144"/>
      <c r="Q83" s="144"/>
      <c r="R83" s="144"/>
    </row>
    <row r="84" spans="1:18" ht="12.75">
      <c r="A84" s="14"/>
      <c r="B84" s="14"/>
      <c r="C84" s="14"/>
      <c r="D84" s="14"/>
      <c r="E84" s="14"/>
      <c r="F84" s="14"/>
      <c r="G84" s="14"/>
      <c r="H84" s="14"/>
      <c r="I84" s="14"/>
      <c r="J84" s="144" t="s">
        <v>142</v>
      </c>
      <c r="K84" s="144"/>
      <c r="L84" s="144"/>
      <c r="M84" s="144"/>
      <c r="N84" s="144"/>
      <c r="O84" s="144"/>
      <c r="P84" s="144"/>
      <c r="Q84" s="144"/>
      <c r="R84" s="144"/>
    </row>
    <row r="85" spans="1:18" ht="12.75">
      <c r="A85" s="14"/>
      <c r="B85" s="14"/>
      <c r="C85" s="14"/>
      <c r="D85" s="14"/>
      <c r="E85" s="14"/>
      <c r="F85" s="14"/>
      <c r="G85" s="14"/>
      <c r="H85" s="14"/>
      <c r="I85" s="14"/>
      <c r="J85" s="144"/>
      <c r="K85" s="144"/>
      <c r="L85" s="144"/>
      <c r="M85" s="144"/>
      <c r="N85" s="144"/>
      <c r="O85" s="144"/>
      <c r="P85" s="144"/>
      <c r="Q85" s="144"/>
      <c r="R85" s="144"/>
    </row>
    <row r="86" spans="1:18" ht="12.75">
      <c r="A86" s="14"/>
      <c r="B86" s="14"/>
      <c r="C86" s="14"/>
      <c r="D86" s="14"/>
      <c r="E86" s="14"/>
      <c r="F86" s="14"/>
      <c r="G86" s="14"/>
      <c r="H86" s="14"/>
      <c r="I86" s="14"/>
      <c r="J86" s="144" t="s">
        <v>121</v>
      </c>
      <c r="K86" s="144"/>
      <c r="L86" s="144"/>
      <c r="M86" s="144"/>
      <c r="N86" s="144"/>
      <c r="O86" s="144"/>
      <c r="P86" s="144"/>
      <c r="Q86" s="144"/>
      <c r="R86" s="144"/>
    </row>
    <row r="87" spans="1:18" ht="12.75">
      <c r="A87" s="14"/>
      <c r="B87" s="14"/>
      <c r="C87" s="14"/>
      <c r="D87" s="14"/>
      <c r="E87" s="14"/>
      <c r="F87" s="14"/>
      <c r="G87" s="14"/>
      <c r="H87" s="14"/>
      <c r="I87" s="14"/>
      <c r="J87" s="144"/>
      <c r="K87" s="144"/>
      <c r="L87" s="144"/>
      <c r="M87" s="144"/>
      <c r="N87" s="144"/>
      <c r="O87" s="144"/>
      <c r="P87" s="144"/>
      <c r="Q87" s="144"/>
      <c r="R87" s="144"/>
    </row>
    <row r="88" spans="1:18" ht="12.75">
      <c r="A88" s="14"/>
      <c r="B88" s="14"/>
      <c r="C88" s="14"/>
      <c r="D88" s="14"/>
      <c r="E88" s="14"/>
      <c r="F88" s="14"/>
      <c r="G88" s="14"/>
      <c r="H88" s="14"/>
      <c r="I88" s="14"/>
      <c r="J88" s="144" t="s">
        <v>143</v>
      </c>
      <c r="K88" s="144"/>
      <c r="L88" s="144"/>
      <c r="M88" s="144"/>
      <c r="N88" s="144"/>
      <c r="O88" s="144"/>
      <c r="P88" s="144"/>
      <c r="Q88" s="144"/>
      <c r="R88" s="144"/>
    </row>
    <row r="89" spans="1:18" ht="12.75">
      <c r="A89" s="14"/>
      <c r="B89" s="14"/>
      <c r="C89" s="14"/>
      <c r="D89" s="14"/>
      <c r="E89" s="14"/>
      <c r="F89" s="14"/>
      <c r="G89" s="14"/>
      <c r="H89" s="14"/>
      <c r="I89" s="14"/>
      <c r="J89" s="144" t="s">
        <v>144</v>
      </c>
      <c r="K89" s="144"/>
      <c r="L89" s="144"/>
      <c r="M89" s="144"/>
      <c r="N89" s="144"/>
      <c r="O89" s="144"/>
      <c r="P89" s="144"/>
      <c r="Q89" s="144"/>
      <c r="R89" s="144"/>
    </row>
    <row r="90" spans="1:18" ht="12.75">
      <c r="A90" s="14"/>
      <c r="B90" s="14"/>
      <c r="C90" s="14"/>
      <c r="D90" s="14"/>
      <c r="E90" s="14"/>
      <c r="F90" s="14"/>
      <c r="G90" s="14"/>
      <c r="H90" s="14"/>
      <c r="I90" s="14"/>
      <c r="J90" s="144"/>
      <c r="K90" s="144"/>
      <c r="L90" s="144"/>
      <c r="M90" s="144"/>
      <c r="N90" s="144"/>
      <c r="O90" s="144"/>
      <c r="P90" s="144"/>
      <c r="Q90" s="144"/>
      <c r="R90" s="144"/>
    </row>
    <row r="91" spans="1:18" ht="12.75">
      <c r="A91" s="14"/>
      <c r="B91" s="14"/>
      <c r="C91" s="14"/>
      <c r="D91" s="14"/>
      <c r="E91" s="14"/>
      <c r="F91" s="14"/>
      <c r="G91" s="14"/>
      <c r="H91" s="14"/>
      <c r="I91" s="14"/>
      <c r="J91" s="144" t="s">
        <v>145</v>
      </c>
      <c r="K91" s="144"/>
      <c r="L91" s="144"/>
      <c r="M91" s="144"/>
      <c r="N91" s="144"/>
      <c r="O91" s="144"/>
      <c r="P91" s="144"/>
      <c r="Q91" s="144"/>
      <c r="R91" s="144"/>
    </row>
    <row r="92" spans="1:18" ht="12.75">
      <c r="A92" s="14"/>
      <c r="B92" s="14"/>
      <c r="C92" s="14"/>
      <c r="D92" s="14"/>
      <c r="E92" s="14"/>
      <c r="F92" s="14"/>
      <c r="G92" s="14"/>
      <c r="H92" s="14"/>
      <c r="I92" s="14"/>
      <c r="J92" s="144" t="s">
        <v>146</v>
      </c>
      <c r="K92" s="144"/>
      <c r="L92" s="144"/>
      <c r="M92" s="144"/>
      <c r="N92" s="144"/>
      <c r="O92" s="144"/>
      <c r="P92" s="144"/>
      <c r="Q92" s="144"/>
      <c r="R92" s="144"/>
    </row>
    <row r="93" spans="1:18" ht="12.75">
      <c r="A93" s="14"/>
      <c r="B93" s="14"/>
      <c r="C93" s="14"/>
      <c r="D93" s="14"/>
      <c r="E93" s="14"/>
      <c r="F93" s="14"/>
      <c r="G93" s="14"/>
      <c r="H93" s="14"/>
      <c r="I93" s="14"/>
      <c r="J93" s="144" t="s">
        <v>147</v>
      </c>
      <c r="K93" s="144"/>
      <c r="L93" s="144"/>
      <c r="M93" s="144"/>
      <c r="N93" s="144"/>
      <c r="O93" s="144"/>
      <c r="P93" s="144"/>
      <c r="Q93" s="144"/>
      <c r="R93" s="144"/>
    </row>
    <row r="94" spans="1:18" ht="12.75">
      <c r="A94" s="14"/>
      <c r="B94" s="14"/>
      <c r="C94" s="14"/>
      <c r="D94" s="14"/>
      <c r="E94" s="14"/>
      <c r="F94" s="14"/>
      <c r="G94" s="14"/>
      <c r="H94" s="14"/>
      <c r="I94" s="14"/>
      <c r="J94" s="146" t="s">
        <v>320</v>
      </c>
      <c r="K94" s="144"/>
      <c r="L94" s="144"/>
      <c r="M94" s="144"/>
      <c r="N94" s="144"/>
      <c r="O94" s="144"/>
      <c r="P94" s="144"/>
      <c r="Q94" s="144"/>
      <c r="R94" s="144"/>
    </row>
    <row r="95" spans="1:18" ht="12.75">
      <c r="A95" s="14"/>
      <c r="B95" s="14"/>
      <c r="C95" s="14"/>
      <c r="D95" s="14"/>
      <c r="E95" s="14"/>
      <c r="F95" s="14"/>
      <c r="G95" s="14"/>
      <c r="H95" s="14"/>
      <c r="I95" s="14"/>
      <c r="J95" s="144" t="s">
        <v>148</v>
      </c>
      <c r="K95" s="144"/>
      <c r="L95" s="144"/>
      <c r="M95" s="144"/>
      <c r="N95" s="144"/>
      <c r="O95" s="144"/>
      <c r="P95" s="144"/>
      <c r="Q95" s="144"/>
      <c r="R95" s="144"/>
    </row>
    <row r="96" spans="1:18" ht="12.75">
      <c r="A96" s="14"/>
      <c r="B96" s="14"/>
      <c r="C96" s="14"/>
      <c r="D96" s="14"/>
      <c r="E96" s="14"/>
      <c r="F96" s="14"/>
      <c r="G96" s="14"/>
      <c r="H96" s="14"/>
      <c r="I96" s="40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1:18" ht="12.75">
      <c r="A97" s="14"/>
      <c r="B97" s="14"/>
      <c r="C97" s="14"/>
      <c r="D97" s="14"/>
      <c r="E97" s="14"/>
      <c r="F97" s="14"/>
      <c r="G97" s="14"/>
      <c r="H97" s="40"/>
      <c r="I97" s="95"/>
      <c r="J97" s="144" t="s">
        <v>126</v>
      </c>
      <c r="K97" s="144"/>
      <c r="L97" s="144"/>
      <c r="M97" s="144"/>
      <c r="N97" s="144"/>
      <c r="O97" s="144"/>
      <c r="P97" s="144"/>
      <c r="Q97" s="144"/>
      <c r="R97" s="144"/>
    </row>
    <row r="98" spans="1:18" ht="12.75">
      <c r="A98" s="14"/>
      <c r="B98" s="14"/>
      <c r="C98" s="14"/>
      <c r="D98" s="14"/>
      <c r="E98" s="14"/>
      <c r="F98" s="14"/>
      <c r="G98" s="14"/>
      <c r="H98" s="40"/>
      <c r="I98" s="96"/>
      <c r="J98" s="144" t="s">
        <v>149</v>
      </c>
      <c r="K98" s="144"/>
      <c r="L98" s="144"/>
      <c r="M98" s="144"/>
      <c r="N98" s="144"/>
      <c r="O98" s="144"/>
      <c r="P98" s="144"/>
      <c r="Q98" s="144"/>
      <c r="R98" s="144"/>
    </row>
    <row r="99" spans="10:18" ht="12.75">
      <c r="J99" s="144" t="s">
        <v>150</v>
      </c>
      <c r="K99" s="144"/>
      <c r="L99" s="144"/>
      <c r="M99" s="144"/>
      <c r="N99" s="144"/>
      <c r="O99" s="144"/>
      <c r="P99" s="144"/>
      <c r="Q99" s="144"/>
      <c r="R99" s="144"/>
    </row>
    <row r="100" spans="10:18" ht="12.75">
      <c r="J100" s="144" t="s">
        <v>151</v>
      </c>
      <c r="K100" s="144"/>
      <c r="L100" s="144"/>
      <c r="M100" s="144"/>
      <c r="N100" s="144"/>
      <c r="O100" s="144"/>
      <c r="P100" s="144"/>
      <c r="Q100" s="144"/>
      <c r="R100" s="144"/>
    </row>
    <row r="101" spans="10:18" ht="12.75">
      <c r="J101" s="146" t="s">
        <v>292</v>
      </c>
      <c r="K101" s="144"/>
      <c r="L101" s="144"/>
      <c r="M101" s="144"/>
      <c r="N101" s="144"/>
      <c r="O101" s="144"/>
      <c r="P101" s="144"/>
      <c r="Q101" s="144"/>
      <c r="R101" s="144"/>
    </row>
    <row r="102" spans="10:18" ht="12.75">
      <c r="J102" s="146" t="s">
        <v>293</v>
      </c>
      <c r="K102" s="144"/>
      <c r="L102" s="144"/>
      <c r="M102" s="144"/>
      <c r="N102" s="144"/>
      <c r="O102" s="144"/>
      <c r="P102" s="144"/>
      <c r="Q102" s="144"/>
      <c r="R102" s="144"/>
    </row>
    <row r="103" spans="10:18" ht="12.75">
      <c r="J103" s="144"/>
      <c r="K103" s="144"/>
      <c r="L103" s="144"/>
      <c r="M103" s="144"/>
      <c r="N103" s="144"/>
      <c r="O103" s="144"/>
      <c r="P103" s="144"/>
      <c r="Q103" s="144"/>
      <c r="R103" s="144"/>
    </row>
    <row r="104" spans="10:18" ht="12.75">
      <c r="J104" s="144" t="s">
        <v>152</v>
      </c>
      <c r="K104" s="144"/>
      <c r="L104" s="144"/>
      <c r="M104" s="144"/>
      <c r="N104" s="144"/>
      <c r="O104" s="144"/>
      <c r="P104" s="144"/>
      <c r="Q104" s="144"/>
      <c r="R104" s="144"/>
    </row>
    <row r="105" spans="10:18" ht="12.75">
      <c r="J105" s="144" t="s">
        <v>153</v>
      </c>
      <c r="K105" s="144"/>
      <c r="L105" s="144"/>
      <c r="M105" s="144"/>
      <c r="N105" s="144"/>
      <c r="O105" s="144"/>
      <c r="P105" s="144"/>
      <c r="Q105" s="144"/>
      <c r="R105" s="144"/>
    </row>
    <row r="106" spans="10:18" ht="12.75">
      <c r="J106" s="144" t="s">
        <v>154</v>
      </c>
      <c r="K106" s="144"/>
      <c r="L106" s="144"/>
      <c r="M106" s="144"/>
      <c r="N106" s="144"/>
      <c r="O106" s="144"/>
      <c r="P106" s="144"/>
      <c r="Q106" s="144"/>
      <c r="R106" s="144"/>
    </row>
    <row r="107" spans="10:18" ht="12.75">
      <c r="J107" s="144" t="s">
        <v>155</v>
      </c>
      <c r="K107" s="144"/>
      <c r="L107" s="144"/>
      <c r="M107" s="144"/>
      <c r="N107" s="144"/>
      <c r="O107" s="144"/>
      <c r="P107" s="144"/>
      <c r="Q107" s="144"/>
      <c r="R107" s="144"/>
    </row>
    <row r="108" spans="10:18" ht="12.75">
      <c r="J108" s="144"/>
      <c r="K108" s="144"/>
      <c r="L108" s="144"/>
      <c r="M108" s="144"/>
      <c r="N108" s="144"/>
      <c r="O108" s="144"/>
      <c r="P108" s="144"/>
      <c r="Q108" s="144"/>
      <c r="R108" s="144"/>
    </row>
    <row r="109" spans="10:18" ht="12.75">
      <c r="J109" s="144" t="s">
        <v>156</v>
      </c>
      <c r="K109" s="144"/>
      <c r="L109" s="144"/>
      <c r="M109" s="144"/>
      <c r="N109" s="144"/>
      <c r="O109" s="144"/>
      <c r="P109" s="144"/>
      <c r="Q109" s="144"/>
      <c r="R109" s="144"/>
    </row>
    <row r="110" spans="10:18" ht="12.75">
      <c r="J110" s="144" t="s">
        <v>150</v>
      </c>
      <c r="K110" s="144"/>
      <c r="L110" s="144"/>
      <c r="M110" s="144"/>
      <c r="N110" s="144"/>
      <c r="O110" s="144"/>
      <c r="P110" s="144"/>
      <c r="Q110" s="144"/>
      <c r="R110" s="144"/>
    </row>
    <row r="111" spans="10:18" ht="12.75">
      <c r="J111" s="144" t="s">
        <v>157</v>
      </c>
      <c r="K111" s="144"/>
      <c r="L111" s="144"/>
      <c r="M111" s="144"/>
      <c r="N111" s="144"/>
      <c r="O111" s="144"/>
      <c r="P111" s="144"/>
      <c r="Q111" s="144"/>
      <c r="R111" s="144"/>
    </row>
    <row r="112" spans="10:18" ht="12.75">
      <c r="J112" s="146" t="s">
        <v>294</v>
      </c>
      <c r="K112" s="144"/>
      <c r="L112" s="144"/>
      <c r="M112" s="144"/>
      <c r="N112" s="144"/>
      <c r="O112" s="144"/>
      <c r="P112" s="144"/>
      <c r="Q112" s="144"/>
      <c r="R112" s="144"/>
    </row>
    <row r="113" spans="10:18" ht="12.75">
      <c r="J113" s="146" t="s">
        <v>293</v>
      </c>
      <c r="K113" s="144"/>
      <c r="L113" s="144"/>
      <c r="M113" s="144"/>
      <c r="N113" s="144"/>
      <c r="O113" s="144"/>
      <c r="P113" s="144"/>
      <c r="Q113" s="144"/>
      <c r="R113" s="144"/>
    </row>
    <row r="114" spans="10:18" ht="12.75">
      <c r="J114" s="144"/>
      <c r="K114" s="144"/>
      <c r="L114" s="144"/>
      <c r="M114" s="144"/>
      <c r="N114" s="144"/>
      <c r="O114" s="144"/>
      <c r="P114" s="144"/>
      <c r="Q114" s="144"/>
      <c r="R114" s="144"/>
    </row>
    <row r="115" spans="10:18" ht="12.75">
      <c r="J115" s="144" t="s">
        <v>158</v>
      </c>
      <c r="K115" s="144"/>
      <c r="L115" s="144"/>
      <c r="M115" s="144"/>
      <c r="N115" s="144"/>
      <c r="O115" s="144"/>
      <c r="P115" s="144"/>
      <c r="Q115" s="144"/>
      <c r="R115" s="144"/>
    </row>
    <row r="116" spans="10:18" ht="12.75">
      <c r="J116" s="144" t="s">
        <v>159</v>
      </c>
      <c r="K116" s="144"/>
      <c r="L116" s="144"/>
      <c r="M116" s="144"/>
      <c r="N116" s="144"/>
      <c r="O116" s="144"/>
      <c r="P116" s="144"/>
      <c r="Q116" s="144"/>
      <c r="R116" s="144"/>
    </row>
    <row r="117" spans="10:18" ht="12.75">
      <c r="J117" s="144" t="s">
        <v>160</v>
      </c>
      <c r="K117" s="144"/>
      <c r="L117" s="144"/>
      <c r="M117" s="144"/>
      <c r="N117" s="144"/>
      <c r="O117" s="144"/>
      <c r="P117" s="144"/>
      <c r="Q117" s="144"/>
      <c r="R117" s="144"/>
    </row>
    <row r="118" spans="10:18" ht="12.75">
      <c r="J118" s="144"/>
      <c r="K118" s="144"/>
      <c r="L118" s="144"/>
      <c r="M118" s="144"/>
      <c r="N118" s="144"/>
      <c r="O118" s="144"/>
      <c r="P118" s="144"/>
      <c r="Q118" s="144"/>
      <c r="R118" s="144"/>
    </row>
    <row r="119" spans="10:18" ht="12.75">
      <c r="J119" s="144" t="s">
        <v>161</v>
      </c>
      <c r="K119" s="144"/>
      <c r="L119" s="144"/>
      <c r="M119" s="144"/>
      <c r="N119" s="144"/>
      <c r="O119" s="144"/>
      <c r="P119" s="144"/>
      <c r="Q119" s="144"/>
      <c r="R119" s="144"/>
    </row>
    <row r="120" spans="10:18" ht="12.75">
      <c r="J120" s="144" t="s">
        <v>162</v>
      </c>
      <c r="K120" s="144"/>
      <c r="L120" s="144"/>
      <c r="M120" s="144"/>
      <c r="N120" s="144"/>
      <c r="O120" s="144"/>
      <c r="P120" s="144"/>
      <c r="Q120" s="144"/>
      <c r="R120" s="144"/>
    </row>
    <row r="121" spans="10:18" ht="12.75">
      <c r="J121" s="144" t="s">
        <v>151</v>
      </c>
      <c r="K121" s="144"/>
      <c r="L121" s="144"/>
      <c r="M121" s="144"/>
      <c r="N121" s="144"/>
      <c r="O121" s="144"/>
      <c r="P121" s="144"/>
      <c r="Q121" s="144"/>
      <c r="R121" s="144"/>
    </row>
    <row r="122" spans="10:18" ht="12.75">
      <c r="J122" s="146" t="s">
        <v>294</v>
      </c>
      <c r="K122" s="144"/>
      <c r="L122" s="144"/>
      <c r="M122" s="144"/>
      <c r="N122" s="144"/>
      <c r="O122" s="144"/>
      <c r="P122" s="144"/>
      <c r="Q122" s="144"/>
      <c r="R122" s="144"/>
    </row>
    <row r="123" spans="10:18" ht="12.75">
      <c r="J123" s="146" t="s">
        <v>293</v>
      </c>
      <c r="K123" s="144"/>
      <c r="L123" s="144"/>
      <c r="M123" s="144"/>
      <c r="N123" s="144"/>
      <c r="O123" s="144"/>
      <c r="P123" s="144"/>
      <c r="Q123" s="144"/>
      <c r="R123" s="144"/>
    </row>
    <row r="124" spans="10:18" ht="12.75">
      <c r="J124" s="144"/>
      <c r="K124" s="144"/>
      <c r="L124" s="144"/>
      <c r="M124" s="144"/>
      <c r="N124" s="144"/>
      <c r="O124" s="144"/>
      <c r="P124" s="144"/>
      <c r="Q124" s="144"/>
      <c r="R124" s="144"/>
    </row>
    <row r="125" spans="10:18" ht="12.75">
      <c r="J125" s="144" t="s">
        <v>163</v>
      </c>
      <c r="K125" s="144"/>
      <c r="L125" s="144"/>
      <c r="M125" s="144"/>
      <c r="N125" s="144"/>
      <c r="O125" s="144"/>
      <c r="P125" s="144"/>
      <c r="Q125" s="144"/>
      <c r="R125" s="144"/>
    </row>
    <row r="126" spans="10:18" ht="12.75">
      <c r="J126" s="144" t="s">
        <v>164</v>
      </c>
      <c r="K126" s="144"/>
      <c r="L126" s="144"/>
      <c r="M126" s="144"/>
      <c r="N126" s="144"/>
      <c r="O126" s="144"/>
      <c r="P126" s="144"/>
      <c r="Q126" s="144"/>
      <c r="R126" s="144"/>
    </row>
    <row r="127" spans="10:18" ht="12.75">
      <c r="J127" s="144" t="s">
        <v>165</v>
      </c>
      <c r="K127" s="144"/>
      <c r="L127" s="144"/>
      <c r="M127" s="144"/>
      <c r="N127" s="144"/>
      <c r="O127" s="144"/>
      <c r="P127" s="144"/>
      <c r="Q127" s="144"/>
      <c r="R127" s="144"/>
    </row>
    <row r="128" spans="10:18" ht="12.75">
      <c r="J128" s="144"/>
      <c r="K128" s="144"/>
      <c r="L128" s="144"/>
      <c r="M128" s="144"/>
      <c r="N128" s="144"/>
      <c r="O128" s="144"/>
      <c r="P128" s="144"/>
      <c r="Q128" s="144"/>
      <c r="R128" s="144"/>
    </row>
    <row r="129" spans="10:18" ht="12.75">
      <c r="J129" s="144" t="s">
        <v>166</v>
      </c>
      <c r="K129" s="144"/>
      <c r="L129" s="144"/>
      <c r="M129" s="144"/>
      <c r="N129" s="144"/>
      <c r="O129" s="144"/>
      <c r="P129" s="144"/>
      <c r="Q129" s="144"/>
      <c r="R129" s="144"/>
    </row>
    <row r="130" spans="10:18" ht="12.75">
      <c r="J130" s="144" t="s">
        <v>162</v>
      </c>
      <c r="K130" s="144"/>
      <c r="L130" s="144"/>
      <c r="M130" s="144"/>
      <c r="N130" s="144"/>
      <c r="O130" s="144"/>
      <c r="P130" s="144"/>
      <c r="Q130" s="144"/>
      <c r="R130" s="144"/>
    </row>
    <row r="131" spans="10:18" ht="12.75">
      <c r="J131" s="144" t="s">
        <v>157</v>
      </c>
      <c r="K131" s="144"/>
      <c r="L131" s="144"/>
      <c r="M131" s="144"/>
      <c r="N131" s="144"/>
      <c r="O131" s="144"/>
      <c r="P131" s="144"/>
      <c r="Q131" s="144"/>
      <c r="R131" s="144"/>
    </row>
    <row r="132" spans="10:18" ht="12.75">
      <c r="J132" s="146" t="s">
        <v>292</v>
      </c>
      <c r="K132" s="144"/>
      <c r="L132" s="144"/>
      <c r="M132" s="144"/>
      <c r="N132" s="144"/>
      <c r="O132" s="144"/>
      <c r="P132" s="144"/>
      <c r="Q132" s="144"/>
      <c r="R132" s="144"/>
    </row>
    <row r="133" spans="10:18" ht="12.75">
      <c r="J133" s="146" t="s">
        <v>293</v>
      </c>
      <c r="K133" s="144"/>
      <c r="L133" s="144"/>
      <c r="M133" s="144"/>
      <c r="N133" s="144"/>
      <c r="O133" s="144"/>
      <c r="P133" s="144"/>
      <c r="Q133" s="144"/>
      <c r="R133" s="144"/>
    </row>
    <row r="134" spans="10:18" ht="12.75">
      <c r="J134" s="144"/>
      <c r="K134" s="144"/>
      <c r="L134" s="144"/>
      <c r="M134" s="144"/>
      <c r="N134" s="144"/>
      <c r="O134" s="144"/>
      <c r="P134" s="144"/>
      <c r="Q134" s="144"/>
      <c r="R134" s="144"/>
    </row>
    <row r="135" spans="10:18" ht="12.75">
      <c r="J135" s="144" t="s">
        <v>167</v>
      </c>
      <c r="K135" s="144"/>
      <c r="L135" s="144"/>
      <c r="M135" s="144"/>
      <c r="N135" s="144"/>
      <c r="O135" s="144"/>
      <c r="P135" s="144"/>
      <c r="Q135" s="144"/>
      <c r="R135" s="144"/>
    </row>
    <row r="136" spans="10:18" ht="12.75">
      <c r="J136" s="144" t="s">
        <v>168</v>
      </c>
      <c r="K136" s="144"/>
      <c r="L136" s="144"/>
      <c r="M136" s="144"/>
      <c r="N136" s="144"/>
      <c r="O136" s="144"/>
      <c r="P136" s="144"/>
      <c r="Q136" s="144"/>
      <c r="R136" s="144"/>
    </row>
    <row r="137" spans="10:18" ht="12.75">
      <c r="J137" s="144" t="s">
        <v>169</v>
      </c>
      <c r="K137" s="144"/>
      <c r="L137" s="144"/>
      <c r="M137" s="144"/>
      <c r="N137" s="144"/>
      <c r="O137" s="144"/>
      <c r="P137" s="144"/>
      <c r="Q137" s="144"/>
      <c r="R137" s="144"/>
    </row>
    <row r="138" spans="10:18" ht="12.75">
      <c r="J138" s="144" t="s">
        <v>170</v>
      </c>
      <c r="K138" s="144"/>
      <c r="L138" s="144"/>
      <c r="M138" s="144"/>
      <c r="N138" s="144"/>
      <c r="O138" s="144"/>
      <c r="P138" s="144"/>
      <c r="Q138" s="144"/>
      <c r="R138" s="144"/>
    </row>
    <row r="140" ht="12.75">
      <c r="M140" s="142" t="s">
        <v>319</v>
      </c>
    </row>
    <row r="141" spans="10:18" ht="12.75">
      <c r="J141" s="143" t="s">
        <v>323</v>
      </c>
      <c r="K141" s="139"/>
      <c r="L141" s="139"/>
      <c r="M141" s="151" t="s">
        <v>273</v>
      </c>
      <c r="N141" s="154"/>
      <c r="O141" s="155"/>
      <c r="P141" s="139"/>
      <c r="Q141" s="139"/>
      <c r="R141" s="139"/>
    </row>
    <row r="142" spans="10:18" ht="12.75">
      <c r="J142" s="144"/>
      <c r="K142" s="139"/>
      <c r="L142" s="139"/>
      <c r="M142" s="139"/>
      <c r="N142" s="139"/>
      <c r="O142" s="139"/>
      <c r="P142" s="139"/>
      <c r="Q142" s="139"/>
      <c r="R142" s="139"/>
    </row>
    <row r="143" spans="10:18" ht="12.75">
      <c r="J143" s="144" t="s">
        <v>225</v>
      </c>
      <c r="K143" s="139"/>
      <c r="L143" s="139"/>
      <c r="M143" s="139"/>
      <c r="N143" s="139"/>
      <c r="O143" s="139"/>
      <c r="P143" s="139"/>
      <c r="Q143" s="139"/>
      <c r="R143" s="139"/>
    </row>
    <row r="144" spans="10:18" ht="12.75">
      <c r="J144" s="144" t="s">
        <v>226</v>
      </c>
      <c r="K144" s="139"/>
      <c r="L144" s="139"/>
      <c r="M144" s="139"/>
      <c r="N144" s="139"/>
      <c r="O144" s="139"/>
      <c r="P144" s="139"/>
      <c r="Q144" s="139"/>
      <c r="R144" s="139"/>
    </row>
    <row r="145" spans="10:18" ht="12.75">
      <c r="J145" s="144" t="s">
        <v>227</v>
      </c>
      <c r="K145" s="139"/>
      <c r="L145" s="139"/>
      <c r="M145" s="139"/>
      <c r="N145" s="139"/>
      <c r="O145" s="139"/>
      <c r="P145" s="139"/>
      <c r="Q145" s="139"/>
      <c r="R145" s="139"/>
    </row>
    <row r="146" spans="10:18" ht="12.75">
      <c r="J146" s="144"/>
      <c r="K146" s="139"/>
      <c r="L146" s="139"/>
      <c r="M146" s="139"/>
      <c r="N146" s="139"/>
      <c r="O146" s="139"/>
      <c r="P146" s="139"/>
      <c r="Q146" s="139"/>
      <c r="R146" s="139"/>
    </row>
    <row r="147" spans="10:18" ht="12.75">
      <c r="J147" s="144" t="s">
        <v>228</v>
      </c>
      <c r="K147" s="139"/>
      <c r="L147" s="139"/>
      <c r="M147" s="139"/>
      <c r="N147" s="139"/>
      <c r="O147" s="139"/>
      <c r="P147" s="139"/>
      <c r="Q147" s="139"/>
      <c r="R147" s="139"/>
    </row>
    <row r="148" spans="10:18" ht="14.25">
      <c r="J148" s="145" t="s">
        <v>308</v>
      </c>
      <c r="K148" s="139"/>
      <c r="L148" s="139"/>
      <c r="M148" s="139"/>
      <c r="N148" s="139"/>
      <c r="O148" s="139"/>
      <c r="P148" s="139"/>
      <c r="Q148" s="139"/>
      <c r="R148" s="139"/>
    </row>
    <row r="149" spans="10:18" ht="12.75">
      <c r="J149" s="145" t="s">
        <v>229</v>
      </c>
      <c r="K149" s="139"/>
      <c r="L149" s="139"/>
      <c r="M149" s="139"/>
      <c r="N149" s="139"/>
      <c r="O149" s="139"/>
      <c r="P149" s="139"/>
      <c r="Q149" s="139"/>
      <c r="R149" s="139"/>
    </row>
    <row r="150" spans="10:18" ht="12.75">
      <c r="J150" s="145" t="s">
        <v>230</v>
      </c>
      <c r="K150" s="139"/>
      <c r="L150" s="139"/>
      <c r="M150" s="139"/>
      <c r="N150" s="139"/>
      <c r="O150" s="139"/>
      <c r="P150" s="139"/>
      <c r="Q150" s="139"/>
      <c r="R150" s="139"/>
    </row>
    <row r="151" spans="10:18" ht="12.75">
      <c r="J151" s="145"/>
      <c r="K151" s="139"/>
      <c r="L151" s="139"/>
      <c r="M151" s="139"/>
      <c r="N151" s="139"/>
      <c r="O151" s="139"/>
      <c r="P151" s="139"/>
      <c r="Q151" s="139"/>
      <c r="R151" s="139"/>
    </row>
    <row r="152" spans="10:18" ht="12.75">
      <c r="J152" s="145" t="s">
        <v>231</v>
      </c>
      <c r="K152" s="139"/>
      <c r="L152" s="139"/>
      <c r="M152" s="139"/>
      <c r="N152" s="139"/>
      <c r="O152" s="139"/>
      <c r="P152" s="139"/>
      <c r="Q152" s="139"/>
      <c r="R152" s="139"/>
    </row>
    <row r="153" spans="10:18" ht="12.75">
      <c r="J153" s="145" t="s">
        <v>232</v>
      </c>
      <c r="K153" s="139"/>
      <c r="L153" s="139"/>
      <c r="M153" s="139"/>
      <c r="N153" s="139"/>
      <c r="O153" s="139"/>
      <c r="P153" s="139"/>
      <c r="Q153" s="139"/>
      <c r="R153" s="139"/>
    </row>
    <row r="154" spans="10:18" ht="12.75">
      <c r="J154" s="145" t="s">
        <v>233</v>
      </c>
      <c r="K154" s="139"/>
      <c r="L154" s="139"/>
      <c r="M154" s="139"/>
      <c r="N154" s="139"/>
      <c r="O154" s="139"/>
      <c r="P154" s="139"/>
      <c r="Q154" s="139"/>
      <c r="R154" s="139"/>
    </row>
    <row r="155" spans="10:18" ht="12.75">
      <c r="J155" s="145"/>
      <c r="K155" s="139"/>
      <c r="L155" s="139"/>
      <c r="M155" s="139"/>
      <c r="N155" s="139"/>
      <c r="O155" s="139"/>
      <c r="P155" s="139"/>
      <c r="Q155" s="139"/>
      <c r="R155" s="139"/>
    </row>
    <row r="156" spans="10:18" ht="12.75">
      <c r="J156" s="145" t="s">
        <v>234</v>
      </c>
      <c r="K156" s="139"/>
      <c r="L156" s="139"/>
      <c r="M156" s="139"/>
      <c r="N156" s="139"/>
      <c r="O156" s="139"/>
      <c r="P156" s="139"/>
      <c r="Q156" s="139"/>
      <c r="R156" s="139"/>
    </row>
    <row r="157" spans="10:18" ht="12.75">
      <c r="J157" s="145"/>
      <c r="K157" s="139"/>
      <c r="L157" s="139"/>
      <c r="M157" s="139"/>
      <c r="N157" s="139"/>
      <c r="O157" s="139"/>
      <c r="P157" s="139"/>
      <c r="Q157" s="139"/>
      <c r="R157" s="139"/>
    </row>
    <row r="158" spans="10:18" ht="12.75">
      <c r="J158" s="145" t="s">
        <v>235</v>
      </c>
      <c r="K158" s="139"/>
      <c r="L158" s="139"/>
      <c r="M158" s="139"/>
      <c r="N158" s="139"/>
      <c r="O158" s="139"/>
      <c r="P158" s="139"/>
      <c r="Q158" s="139"/>
      <c r="R158" s="139"/>
    </row>
    <row r="159" spans="10:18" ht="12.75">
      <c r="J159" s="145" t="s">
        <v>236</v>
      </c>
      <c r="K159" s="139"/>
      <c r="L159" s="139"/>
      <c r="M159" s="139"/>
      <c r="N159" s="139"/>
      <c r="O159" s="139"/>
      <c r="P159" s="139"/>
      <c r="Q159" s="139"/>
      <c r="R159" s="139"/>
    </row>
    <row r="160" spans="10:18" ht="14.25">
      <c r="J160" s="145" t="s">
        <v>309</v>
      </c>
      <c r="K160" s="139"/>
      <c r="L160" s="139"/>
      <c r="M160" s="139"/>
      <c r="N160" s="139"/>
      <c r="O160" s="139"/>
      <c r="P160" s="139"/>
      <c r="Q160" s="139"/>
      <c r="R160" s="139"/>
    </row>
    <row r="161" spans="10:18" ht="12.75">
      <c r="J161" s="145" t="s">
        <v>237</v>
      </c>
      <c r="K161" s="139"/>
      <c r="L161" s="139"/>
      <c r="M161" s="139"/>
      <c r="N161" s="139"/>
      <c r="O161" s="139"/>
      <c r="P161" s="139"/>
      <c r="Q161" s="139"/>
      <c r="R161" s="139"/>
    </row>
    <row r="162" spans="10:18" ht="12.75">
      <c r="J162" s="145"/>
      <c r="K162" s="139"/>
      <c r="L162" s="139"/>
      <c r="M162" s="139"/>
      <c r="N162" s="139"/>
      <c r="O162" s="139"/>
      <c r="P162" s="139"/>
      <c r="Q162" s="139"/>
      <c r="R162" s="139"/>
    </row>
    <row r="163" spans="10:18" ht="12.75">
      <c r="J163" s="145" t="s">
        <v>238</v>
      </c>
      <c r="K163" s="139"/>
      <c r="L163" s="139"/>
      <c r="M163" s="139"/>
      <c r="N163" s="139"/>
      <c r="O163" s="139"/>
      <c r="P163" s="139"/>
      <c r="Q163" s="139"/>
      <c r="R163" s="139"/>
    </row>
    <row r="164" spans="10:18" ht="12.75">
      <c r="J164" s="145"/>
      <c r="K164" s="139"/>
      <c r="L164" s="139"/>
      <c r="M164" s="139"/>
      <c r="N164" s="139"/>
      <c r="O164" s="139"/>
      <c r="P164" s="139"/>
      <c r="Q164" s="139"/>
      <c r="R164" s="139"/>
    </row>
    <row r="165" spans="10:18" ht="14.25">
      <c r="J165" s="145" t="s">
        <v>310</v>
      </c>
      <c r="K165" s="139"/>
      <c r="L165" s="139"/>
      <c r="M165" s="139"/>
      <c r="N165" s="139"/>
      <c r="O165" s="139"/>
      <c r="P165" s="139"/>
      <c r="Q165" s="139"/>
      <c r="R165" s="139"/>
    </row>
    <row r="166" spans="10:18" ht="14.25">
      <c r="J166" s="145" t="s">
        <v>311</v>
      </c>
      <c r="K166" s="139"/>
      <c r="L166" s="139"/>
      <c r="M166" s="139"/>
      <c r="N166" s="139"/>
      <c r="O166" s="139"/>
      <c r="P166" s="139"/>
      <c r="Q166" s="139"/>
      <c r="R166" s="139"/>
    </row>
    <row r="167" spans="10:18" ht="14.25">
      <c r="J167" s="145" t="s">
        <v>312</v>
      </c>
      <c r="K167" s="139"/>
      <c r="L167" s="139"/>
      <c r="M167" s="139"/>
      <c r="N167" s="139"/>
      <c r="O167" s="139"/>
      <c r="P167" s="139"/>
      <c r="Q167" s="139"/>
      <c r="R167" s="139"/>
    </row>
    <row r="168" spans="10:18" ht="14.25">
      <c r="J168" s="145" t="s">
        <v>313</v>
      </c>
      <c r="K168" s="139"/>
      <c r="L168" s="139"/>
      <c r="M168" s="139"/>
      <c r="N168" s="139"/>
      <c r="O168" s="139"/>
      <c r="P168" s="139"/>
      <c r="Q168" s="139"/>
      <c r="R168" s="139"/>
    </row>
    <row r="169" spans="10:18" ht="12.75">
      <c r="J169" s="145"/>
      <c r="K169" s="139"/>
      <c r="L169" s="139"/>
      <c r="M169" s="139"/>
      <c r="N169" s="139"/>
      <c r="O169" s="139"/>
      <c r="P169" s="139"/>
      <c r="Q169" s="139"/>
      <c r="R169" s="139"/>
    </row>
    <row r="170" spans="10:18" ht="12.75">
      <c r="J170" s="145" t="s">
        <v>239</v>
      </c>
      <c r="K170" s="139"/>
      <c r="L170" s="139"/>
      <c r="M170" s="139"/>
      <c r="N170" s="139"/>
      <c r="O170" s="139"/>
      <c r="P170" s="139"/>
      <c r="Q170" s="139"/>
      <c r="R170" s="139"/>
    </row>
    <row r="171" spans="10:18" ht="12.75">
      <c r="J171" s="145"/>
      <c r="K171" s="139"/>
      <c r="L171" s="139"/>
      <c r="M171" s="139"/>
      <c r="N171" s="139"/>
      <c r="O171" s="139"/>
      <c r="P171" s="139"/>
      <c r="Q171" s="139"/>
      <c r="R171" s="139"/>
    </row>
    <row r="172" spans="10:18" ht="12.75">
      <c r="J172" s="145" t="s">
        <v>240</v>
      </c>
      <c r="K172" s="139"/>
      <c r="L172" s="139"/>
      <c r="M172" s="139"/>
      <c r="N172" s="139"/>
      <c r="O172" s="139"/>
      <c r="P172" s="139"/>
      <c r="Q172" s="139"/>
      <c r="R172" s="139"/>
    </row>
    <row r="173" spans="10:18" ht="12.75">
      <c r="J173" s="145" t="s">
        <v>241</v>
      </c>
      <c r="K173" s="139"/>
      <c r="L173" s="139"/>
      <c r="M173" s="139"/>
      <c r="N173" s="139"/>
      <c r="O173" s="139"/>
      <c r="P173" s="139"/>
      <c r="Q173" s="139"/>
      <c r="R173" s="139"/>
    </row>
    <row r="174" spans="10:18" ht="12.75">
      <c r="J174" s="145"/>
      <c r="K174" s="139"/>
      <c r="L174" s="139"/>
      <c r="M174" s="139"/>
      <c r="N174" s="139"/>
      <c r="O174" s="139"/>
      <c r="P174" s="139"/>
      <c r="Q174" s="139"/>
      <c r="R174" s="139"/>
    </row>
    <row r="175" spans="10:18" ht="12.75">
      <c r="J175" s="145" t="s">
        <v>242</v>
      </c>
      <c r="K175" s="139"/>
      <c r="L175" s="139"/>
      <c r="M175" s="139"/>
      <c r="N175" s="139"/>
      <c r="O175" s="139"/>
      <c r="P175" s="139"/>
      <c r="Q175" s="139"/>
      <c r="R175" s="139"/>
    </row>
    <row r="176" spans="10:18" ht="14.25">
      <c r="J176" s="145" t="s">
        <v>315</v>
      </c>
      <c r="K176" s="139"/>
      <c r="L176" s="139"/>
      <c r="M176" s="139"/>
      <c r="N176" s="139"/>
      <c r="O176" s="139"/>
      <c r="P176" s="139"/>
      <c r="Q176" s="139"/>
      <c r="R176" s="139"/>
    </row>
    <row r="177" spans="10:18" ht="14.25">
      <c r="J177" s="145" t="s">
        <v>314</v>
      </c>
      <c r="K177" s="139"/>
      <c r="L177" s="139"/>
      <c r="M177" s="139"/>
      <c r="N177" s="139"/>
      <c r="O177" s="139"/>
      <c r="P177" s="139"/>
      <c r="Q177" s="139"/>
      <c r="R177" s="139"/>
    </row>
    <row r="178" spans="10:18" ht="12.75">
      <c r="J178" s="145" t="s">
        <v>243</v>
      </c>
      <c r="K178" s="139"/>
      <c r="L178" s="139"/>
      <c r="M178" s="139"/>
      <c r="N178" s="139"/>
      <c r="O178" s="139"/>
      <c r="P178" s="139"/>
      <c r="Q178" s="139"/>
      <c r="R178" s="139"/>
    </row>
    <row r="179" spans="10:18" ht="12.75">
      <c r="J179" s="145"/>
      <c r="K179" s="139"/>
      <c r="L179" s="139"/>
      <c r="M179" s="139"/>
      <c r="N179" s="139"/>
      <c r="O179" s="139"/>
      <c r="P179" s="139"/>
      <c r="Q179" s="139"/>
      <c r="R179" s="139"/>
    </row>
    <row r="180" spans="10:18" ht="12.75">
      <c r="J180" s="145" t="s">
        <v>244</v>
      </c>
      <c r="K180" s="139"/>
      <c r="L180" s="139"/>
      <c r="M180" s="139"/>
      <c r="N180" s="139"/>
      <c r="O180" s="139"/>
      <c r="P180" s="139"/>
      <c r="Q180" s="139"/>
      <c r="R180" s="139"/>
    </row>
    <row r="181" spans="10:18" ht="12.75">
      <c r="J181" s="145"/>
      <c r="K181" s="139"/>
      <c r="L181" s="139"/>
      <c r="M181" s="139"/>
      <c r="N181" s="139"/>
      <c r="O181" s="139"/>
      <c r="P181" s="139"/>
      <c r="Q181" s="139"/>
      <c r="R181" s="139"/>
    </row>
    <row r="182" spans="10:18" ht="12.75">
      <c r="J182" s="145" t="s">
        <v>245</v>
      </c>
      <c r="K182" s="139"/>
      <c r="L182" s="139"/>
      <c r="M182" s="139"/>
      <c r="N182" s="139"/>
      <c r="O182" s="139"/>
      <c r="P182" s="139"/>
      <c r="Q182" s="139"/>
      <c r="R182" s="139"/>
    </row>
    <row r="183" spans="10:18" ht="12.75">
      <c r="J183" s="145" t="s">
        <v>246</v>
      </c>
      <c r="K183" s="139"/>
      <c r="L183" s="139"/>
      <c r="M183" s="139"/>
      <c r="N183" s="139"/>
      <c r="O183" s="139"/>
      <c r="P183" s="139"/>
      <c r="Q183" s="139"/>
      <c r="R183" s="139"/>
    </row>
    <row r="184" spans="10:18" ht="12.75">
      <c r="J184" s="145" t="s">
        <v>247</v>
      </c>
      <c r="K184" s="139"/>
      <c r="L184" s="139"/>
      <c r="M184" s="139"/>
      <c r="N184" s="139"/>
      <c r="O184" s="139"/>
      <c r="P184" s="139"/>
      <c r="Q184" s="139"/>
      <c r="R184" s="139"/>
    </row>
    <row r="185" spans="10:18" ht="12.75">
      <c r="J185" s="145" t="s">
        <v>248</v>
      </c>
      <c r="K185" s="139"/>
      <c r="L185" s="139"/>
      <c r="M185" s="139"/>
      <c r="N185" s="139"/>
      <c r="O185" s="139"/>
      <c r="P185" s="139"/>
      <c r="Q185" s="139"/>
      <c r="R185" s="139"/>
    </row>
    <row r="186" spans="10:18" ht="12.75">
      <c r="J186" s="145" t="s">
        <v>249</v>
      </c>
      <c r="K186" s="139"/>
      <c r="L186" s="139"/>
      <c r="M186" s="139"/>
      <c r="N186" s="139"/>
      <c r="O186" s="139"/>
      <c r="P186" s="139"/>
      <c r="Q186" s="139"/>
      <c r="R186" s="139"/>
    </row>
    <row r="187" spans="10:18" ht="12.75">
      <c r="J187" s="145"/>
      <c r="K187" s="139"/>
      <c r="L187" s="139"/>
      <c r="M187" s="139"/>
      <c r="N187" s="139"/>
      <c r="O187" s="139"/>
      <c r="P187" s="139"/>
      <c r="Q187" s="139"/>
      <c r="R187" s="139"/>
    </row>
    <row r="188" spans="10:18" ht="12.75">
      <c r="J188" s="145" t="s">
        <v>250</v>
      </c>
      <c r="K188" s="139"/>
      <c r="L188" s="139"/>
      <c r="M188" s="139"/>
      <c r="N188" s="139"/>
      <c r="O188" s="139"/>
      <c r="P188" s="139"/>
      <c r="Q188" s="139"/>
      <c r="R188" s="139"/>
    </row>
    <row r="189" spans="10:18" ht="12.75">
      <c r="J189" s="145" t="s">
        <v>251</v>
      </c>
      <c r="K189" s="139"/>
      <c r="L189" s="139"/>
      <c r="M189" s="139"/>
      <c r="N189" s="139"/>
      <c r="O189" s="139"/>
      <c r="P189" s="139"/>
      <c r="Q189" s="139"/>
      <c r="R189" s="139"/>
    </row>
    <row r="190" spans="10:18" ht="12.75">
      <c r="J190" s="145" t="s">
        <v>252</v>
      </c>
      <c r="K190" s="139"/>
      <c r="L190" s="139"/>
      <c r="M190" s="139"/>
      <c r="N190" s="139"/>
      <c r="O190" s="139"/>
      <c r="P190" s="139"/>
      <c r="Q190" s="139"/>
      <c r="R190" s="139"/>
    </row>
    <row r="191" spans="10:18" ht="12.75">
      <c r="J191" s="145" t="s">
        <v>253</v>
      </c>
      <c r="K191" s="139"/>
      <c r="L191" s="139"/>
      <c r="M191" s="139"/>
      <c r="N191" s="139"/>
      <c r="O191" s="139"/>
      <c r="P191" s="139"/>
      <c r="Q191" s="139"/>
      <c r="R191" s="139"/>
    </row>
    <row r="192" spans="10:18" ht="12.75">
      <c r="J192" s="145" t="s">
        <v>254</v>
      </c>
      <c r="K192" s="139"/>
      <c r="L192" s="139"/>
      <c r="M192" s="139"/>
      <c r="N192" s="139"/>
      <c r="O192" s="139"/>
      <c r="P192" s="139"/>
      <c r="Q192" s="139"/>
      <c r="R192" s="139"/>
    </row>
    <row r="193" spans="10:18" ht="12.75">
      <c r="J193" s="145"/>
      <c r="K193" s="139"/>
      <c r="L193" s="139"/>
      <c r="M193" s="139"/>
      <c r="N193" s="139"/>
      <c r="O193" s="139"/>
      <c r="P193" s="139"/>
      <c r="Q193" s="139"/>
      <c r="R193" s="139"/>
    </row>
    <row r="194" spans="10:18" ht="12.75">
      <c r="J194" s="145" t="s">
        <v>255</v>
      </c>
      <c r="K194" s="139"/>
      <c r="L194" s="139"/>
      <c r="M194" s="139"/>
      <c r="N194" s="139"/>
      <c r="O194" s="139"/>
      <c r="P194" s="139"/>
      <c r="Q194" s="139"/>
      <c r="R194" s="139"/>
    </row>
    <row r="195" spans="10:18" ht="12.75">
      <c r="J195" s="145"/>
      <c r="K195" s="139"/>
      <c r="L195" s="139"/>
      <c r="M195" s="139"/>
      <c r="N195" s="139"/>
      <c r="O195" s="139"/>
      <c r="P195" s="139"/>
      <c r="Q195" s="139"/>
      <c r="R195" s="139"/>
    </row>
    <row r="196" spans="10:18" ht="12.75">
      <c r="J196" s="145" t="s">
        <v>256</v>
      </c>
      <c r="K196" s="139"/>
      <c r="L196" s="139"/>
      <c r="M196" s="139"/>
      <c r="N196" s="139"/>
      <c r="O196" s="139"/>
      <c r="P196" s="139"/>
      <c r="Q196" s="139"/>
      <c r="R196" s="139"/>
    </row>
    <row r="197" spans="10:18" ht="14.25">
      <c r="J197" s="145" t="s">
        <v>316</v>
      </c>
      <c r="K197" s="139"/>
      <c r="L197" s="139"/>
      <c r="M197" s="139"/>
      <c r="N197" s="139"/>
      <c r="O197" s="139"/>
      <c r="P197" s="139"/>
      <c r="Q197" s="139"/>
      <c r="R197" s="139"/>
    </row>
    <row r="198" spans="10:18" ht="12.75">
      <c r="J198" s="145" t="s">
        <v>257</v>
      </c>
      <c r="K198" s="139"/>
      <c r="L198" s="139"/>
      <c r="M198" s="139"/>
      <c r="N198" s="139"/>
      <c r="O198" s="139"/>
      <c r="P198" s="139"/>
      <c r="Q198" s="139"/>
      <c r="R198" s="139"/>
    </row>
    <row r="199" spans="10:18" ht="12.75">
      <c r="J199" s="145"/>
      <c r="K199" s="139"/>
      <c r="L199" s="139"/>
      <c r="M199" s="139"/>
      <c r="N199" s="139"/>
      <c r="O199" s="139"/>
      <c r="P199" s="139"/>
      <c r="Q199" s="139"/>
      <c r="R199" s="139"/>
    </row>
    <row r="200" spans="10:18" ht="14.25">
      <c r="J200" s="145" t="s">
        <v>317</v>
      </c>
      <c r="K200" s="139"/>
      <c r="L200" s="139"/>
      <c r="M200" s="139"/>
      <c r="N200" s="139"/>
      <c r="O200" s="139"/>
      <c r="P200" s="139"/>
      <c r="Q200" s="139"/>
      <c r="R200" s="139"/>
    </row>
    <row r="201" spans="10:18" ht="12.75">
      <c r="J201" s="145" t="s">
        <v>258</v>
      </c>
      <c r="K201" s="139"/>
      <c r="L201" s="139"/>
      <c r="M201" s="139"/>
      <c r="N201" s="139"/>
      <c r="O201" s="139"/>
      <c r="P201" s="139"/>
      <c r="Q201" s="139"/>
      <c r="R201" s="139"/>
    </row>
    <row r="202" spans="10:18" ht="12.75">
      <c r="J202" s="145" t="s">
        <v>259</v>
      </c>
      <c r="K202" s="139"/>
      <c r="L202" s="139"/>
      <c r="M202" s="139"/>
      <c r="N202" s="139"/>
      <c r="O202" s="139"/>
      <c r="P202" s="139"/>
      <c r="Q202" s="139"/>
      <c r="R202" s="139"/>
    </row>
    <row r="203" spans="10:18" ht="12.75">
      <c r="J203" s="145" t="s">
        <v>260</v>
      </c>
      <c r="K203" s="139"/>
      <c r="L203" s="139"/>
      <c r="M203" s="139"/>
      <c r="N203" s="139"/>
      <c r="O203" s="139"/>
      <c r="P203" s="139"/>
      <c r="Q203" s="139"/>
      <c r="R203" s="139"/>
    </row>
    <row r="204" spans="10:18" ht="12.75">
      <c r="J204" s="145"/>
      <c r="K204" s="139"/>
      <c r="L204" s="139"/>
      <c r="M204" s="139"/>
      <c r="N204" s="139"/>
      <c r="O204" s="139"/>
      <c r="P204" s="139"/>
      <c r="Q204" s="139"/>
      <c r="R204" s="139"/>
    </row>
    <row r="205" spans="10:18" ht="12.75">
      <c r="J205" s="145" t="s">
        <v>261</v>
      </c>
      <c r="K205" s="139"/>
      <c r="L205" s="139"/>
      <c r="M205" s="139"/>
      <c r="N205" s="139"/>
      <c r="O205" s="139"/>
      <c r="P205" s="139"/>
      <c r="Q205" s="139"/>
      <c r="R205" s="139"/>
    </row>
    <row r="206" spans="10:18" ht="12.75">
      <c r="J206" s="145" t="s">
        <v>262</v>
      </c>
      <c r="K206" s="139"/>
      <c r="L206" s="139"/>
      <c r="M206" s="139"/>
      <c r="N206" s="139"/>
      <c r="O206" s="139"/>
      <c r="P206" s="139"/>
      <c r="Q206" s="139"/>
      <c r="R206" s="139"/>
    </row>
    <row r="207" spans="10:18" ht="12.75">
      <c r="J207" s="145" t="s">
        <v>263</v>
      </c>
      <c r="K207" s="139"/>
      <c r="L207" s="139"/>
      <c r="M207" s="139"/>
      <c r="N207" s="139"/>
      <c r="O207" s="139"/>
      <c r="P207" s="139"/>
      <c r="Q207" s="139"/>
      <c r="R207" s="139"/>
    </row>
    <row r="208" spans="10:18" ht="12.75">
      <c r="J208" s="145"/>
      <c r="K208" s="139"/>
      <c r="L208" s="139"/>
      <c r="M208" s="139"/>
      <c r="N208" s="139"/>
      <c r="O208" s="139"/>
      <c r="P208" s="139"/>
      <c r="Q208" s="139"/>
      <c r="R208" s="139"/>
    </row>
    <row r="209" spans="10:18" ht="12.75">
      <c r="J209" s="145" t="s">
        <v>264</v>
      </c>
      <c r="K209" s="139"/>
      <c r="L209" s="139"/>
      <c r="M209" s="139"/>
      <c r="N209" s="139"/>
      <c r="O209" s="139"/>
      <c r="P209" s="139"/>
      <c r="Q209" s="139"/>
      <c r="R209" s="139"/>
    </row>
    <row r="210" spans="10:18" ht="12.75">
      <c r="J210" s="145" t="s">
        <v>265</v>
      </c>
      <c r="K210" s="139"/>
      <c r="L210" s="139"/>
      <c r="M210" s="139"/>
      <c r="N210" s="139"/>
      <c r="O210" s="139"/>
      <c r="P210" s="139"/>
      <c r="Q210" s="139"/>
      <c r="R210" s="139"/>
    </row>
    <row r="211" spans="10:18" ht="14.25">
      <c r="J211" s="145" t="s">
        <v>318</v>
      </c>
      <c r="K211" s="139"/>
      <c r="L211" s="139"/>
      <c r="M211" s="139"/>
      <c r="N211" s="139"/>
      <c r="O211" s="139"/>
      <c r="P211" s="139"/>
      <c r="Q211" s="139"/>
      <c r="R211" s="139"/>
    </row>
    <row r="212" spans="10:18" ht="12.75">
      <c r="J212" s="145" t="s">
        <v>266</v>
      </c>
      <c r="K212" s="139"/>
      <c r="L212" s="139"/>
      <c r="M212" s="139"/>
      <c r="N212" s="139"/>
      <c r="O212" s="139"/>
      <c r="P212" s="139"/>
      <c r="Q212" s="139"/>
      <c r="R212" s="139"/>
    </row>
    <row r="213" spans="10:18" ht="12.75">
      <c r="J213" s="145" t="s">
        <v>267</v>
      </c>
      <c r="K213" s="139"/>
      <c r="L213" s="139"/>
      <c r="M213" s="139"/>
      <c r="N213" s="139"/>
      <c r="O213" s="139"/>
      <c r="P213" s="139"/>
      <c r="Q213" s="139"/>
      <c r="R213" s="139"/>
    </row>
    <row r="214" spans="10:18" ht="12.75">
      <c r="J214" s="145" t="s">
        <v>268</v>
      </c>
      <c r="K214" s="139"/>
      <c r="L214" s="139"/>
      <c r="M214" s="139"/>
      <c r="N214" s="139"/>
      <c r="O214" s="139"/>
      <c r="P214" s="139"/>
      <c r="Q214" s="139"/>
      <c r="R214" s="139"/>
    </row>
    <row r="215" spans="10:18" ht="12.75">
      <c r="J215" s="145" t="s">
        <v>269</v>
      </c>
      <c r="K215" s="139"/>
      <c r="L215" s="139"/>
      <c r="M215" s="139"/>
      <c r="N215" s="139"/>
      <c r="O215" s="139"/>
      <c r="P215" s="139"/>
      <c r="Q215" s="139"/>
      <c r="R215" s="139"/>
    </row>
    <row r="216" spans="10:18" ht="12.75">
      <c r="J216" s="145" t="s">
        <v>270</v>
      </c>
      <c r="K216" s="139"/>
      <c r="L216" s="139"/>
      <c r="M216" s="139"/>
      <c r="N216" s="139"/>
      <c r="O216" s="139"/>
      <c r="P216" s="139"/>
      <c r="Q216" s="139"/>
      <c r="R216" s="139"/>
    </row>
    <row r="217" spans="10:18" ht="12.75">
      <c r="J217" s="145"/>
      <c r="K217" s="139"/>
      <c r="L217" s="139"/>
      <c r="M217" s="139"/>
      <c r="N217" s="139"/>
      <c r="O217" s="139"/>
      <c r="P217" s="139"/>
      <c r="Q217" s="139"/>
      <c r="R217" s="139"/>
    </row>
    <row r="218" spans="10:18" ht="12.75">
      <c r="J218" s="145" t="s">
        <v>271</v>
      </c>
      <c r="K218" s="139"/>
      <c r="L218" s="139"/>
      <c r="M218" s="139"/>
      <c r="N218" s="139"/>
      <c r="O218" s="139"/>
      <c r="P218" s="139"/>
      <c r="Q218" s="139"/>
      <c r="R218" s="139"/>
    </row>
    <row r="219" spans="10:18" ht="12.75">
      <c r="J219" s="145" t="s">
        <v>272</v>
      </c>
      <c r="K219" s="139"/>
      <c r="L219" s="139"/>
      <c r="M219" s="139"/>
      <c r="N219" s="139"/>
      <c r="O219" s="139"/>
      <c r="P219" s="139"/>
      <c r="Q219" s="139"/>
      <c r="R219" s="139"/>
    </row>
  </sheetData>
  <sheetProtection sheet="1" objects="1" scenarios="1"/>
  <mergeCells count="4">
    <mergeCell ref="M3:O3"/>
    <mergeCell ref="N40:P40"/>
    <mergeCell ref="N79:P79"/>
    <mergeCell ref="M141:O141"/>
  </mergeCells>
  <conditionalFormatting sqref="P35 E52">
    <cfRule type="cellIs" priority="1" dxfId="0" operator="notEqual" stopIfTrue="1">
      <formula>"OK"</formula>
    </cfRule>
  </conditionalFormatting>
  <conditionalFormatting sqref="B39:B40">
    <cfRule type="cellIs" priority="2" dxfId="1" operator="notEqual" stopIfTrue="1">
      <formula>"N.A."</formula>
    </cfRule>
  </conditionalFormatting>
  <conditionalFormatting sqref="G39:G40">
    <cfRule type="cellIs" priority="3" dxfId="1" operator="equal" stopIfTrue="1">
      <formula>"    = Imaginary!"</formula>
    </cfRule>
  </conditionalFormatting>
  <hyperlinks>
    <hyperlink ref="M3" r:id="rId1" display="http://www.1728.com/quartic.htm"/>
    <hyperlink ref="N40" r:id="rId2" display="http://www.1728.com/cubic.htm"/>
    <hyperlink ref="N79" r:id="rId3" display="http://www.1728.com/cubic.htm"/>
    <hyperlink ref="M141" r:id="rId4" display="http://www.1728.com/compnumb.htm"/>
  </hyperlinks>
  <printOptions/>
  <pageMargins left="1" right="0.5" top="1" bottom="1" header="0.5" footer="0.5"/>
  <pageSetup horizontalDpi="600" verticalDpi="600" orientation="portrait" scale="99"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"POLYNOM" Program</dc:title>
  <dc:subject/>
  <dc:creator>Alex Tomanovich, P.E. - 151 Shadow Lane, Lyman SC 29365 - Home: 864-968-2699 - Email: ATomanovich@bellsouth.net</dc:creator>
  <cp:keywords/>
  <dc:description>2nd, 3rd, and 4th Degree Polynomial (Roots) Analysis</dc:description>
  <cp:lastModifiedBy> </cp:lastModifiedBy>
  <cp:lastPrinted>2004-03-05T00:01:04Z</cp:lastPrinted>
  <dcterms:created xsi:type="dcterms:W3CDTF">2000-11-15T18:57:55Z</dcterms:created>
  <dcterms:modified xsi:type="dcterms:W3CDTF">2010-02-19T14:37:11Z</dcterms:modified>
  <cp:category>Structural Engineering Analysis/Design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